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AMACÃ\PROJETO BÁSICO À LICITAR - REVISADO\"/>
    </mc:Choice>
  </mc:AlternateContent>
  <xr:revisionPtr revIDLastSave="0" documentId="13_ncr:1_{6322C903-FD58-43EB-BD26-C95703381C5E}" xr6:coauthVersionLast="47" xr6:coauthVersionMax="47" xr10:uidLastSave="{00000000-0000-0000-0000-000000000000}"/>
  <bookViews>
    <workbookView xWindow="28680" yWindow="-120" windowWidth="21840" windowHeight="1302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Plan1!$A$1:$U$43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1" l="1"/>
  <c r="J31" i="1"/>
  <c r="F31" i="1"/>
  <c r="N24" i="1"/>
  <c r="F9" i="1"/>
  <c r="R24" i="1"/>
  <c r="F29" i="1"/>
  <c r="F28" i="1"/>
  <c r="F27" i="1"/>
  <c r="F24" i="1"/>
  <c r="R23" i="1"/>
  <c r="F10" i="1"/>
  <c r="F7" i="1"/>
  <c r="J7" i="1"/>
  <c r="N7" i="1"/>
  <c r="P7" i="1"/>
  <c r="Q7" i="1"/>
  <c r="F8" i="1"/>
  <c r="J8" i="1"/>
  <c r="N8" i="1"/>
  <c r="P8" i="1"/>
  <c r="Q8" i="1"/>
  <c r="N9" i="1"/>
  <c r="J10" i="1"/>
  <c r="N10" i="1"/>
  <c r="F11" i="1"/>
  <c r="J11" i="1"/>
  <c r="N11" i="1"/>
  <c r="P11" i="1"/>
  <c r="Q11" i="1"/>
  <c r="R11" i="1"/>
  <c r="F12" i="1"/>
  <c r="J12" i="1"/>
  <c r="N12" i="1"/>
  <c r="P12" i="1"/>
  <c r="Q12" i="1"/>
  <c r="F13" i="1"/>
  <c r="J13" i="1"/>
  <c r="N13" i="1"/>
  <c r="P13" i="1"/>
  <c r="Q13" i="1"/>
  <c r="F14" i="1"/>
  <c r="J14" i="1"/>
  <c r="N14" i="1"/>
  <c r="P14" i="1"/>
  <c r="Q14" i="1"/>
  <c r="R14" i="1" s="1"/>
  <c r="F15" i="1"/>
  <c r="J15" i="1"/>
  <c r="N15" i="1"/>
  <c r="P15" i="1"/>
  <c r="Q15" i="1"/>
  <c r="R15" i="1" s="1"/>
  <c r="S15" i="1" s="1"/>
  <c r="F16" i="1"/>
  <c r="J16" i="1"/>
  <c r="N16" i="1"/>
  <c r="P16" i="1"/>
  <c r="R16" i="1" s="1"/>
  <c r="Q16" i="1"/>
  <c r="F17" i="1"/>
  <c r="J17" i="1"/>
  <c r="N17" i="1"/>
  <c r="O17" i="1"/>
  <c r="P17" i="1"/>
  <c r="Q17" i="1"/>
  <c r="F18" i="1"/>
  <c r="J18" i="1"/>
  <c r="N18" i="1"/>
  <c r="P18" i="1"/>
  <c r="Q18" i="1"/>
  <c r="F19" i="1"/>
  <c r="J19" i="1"/>
  <c r="N19" i="1"/>
  <c r="P19" i="1"/>
  <c r="Q19" i="1"/>
  <c r="R19" i="1" s="1"/>
  <c r="S19" i="1" s="1"/>
  <c r="F20" i="1"/>
  <c r="J20" i="1"/>
  <c r="N20" i="1"/>
  <c r="P20" i="1"/>
  <c r="Q20" i="1"/>
  <c r="F21" i="1"/>
  <c r="J21" i="1"/>
  <c r="N21" i="1"/>
  <c r="P21" i="1"/>
  <c r="Q21" i="1"/>
  <c r="F22" i="1"/>
  <c r="J22" i="1"/>
  <c r="N22" i="1"/>
  <c r="P22" i="1"/>
  <c r="Q22" i="1"/>
  <c r="F23" i="1"/>
  <c r="J23" i="1"/>
  <c r="N23" i="1"/>
  <c r="J24" i="1"/>
  <c r="F25" i="1"/>
  <c r="J25" i="1"/>
  <c r="N25" i="1"/>
  <c r="P25" i="1"/>
  <c r="Q25" i="1"/>
  <c r="F26" i="1"/>
  <c r="J26" i="1"/>
  <c r="N26" i="1"/>
  <c r="P26" i="1"/>
  <c r="Q26" i="1"/>
  <c r="R26" i="1"/>
  <c r="J27" i="1"/>
  <c r="N27" i="1"/>
  <c r="P27" i="1"/>
  <c r="Q27" i="1"/>
  <c r="J28" i="1"/>
  <c r="N28" i="1"/>
  <c r="P28" i="1"/>
  <c r="Q28" i="1"/>
  <c r="J29" i="1"/>
  <c r="N29" i="1"/>
  <c r="P29" i="1"/>
  <c r="Q29" i="1"/>
  <c r="F30" i="1"/>
  <c r="J30" i="1"/>
  <c r="N30" i="1"/>
  <c r="P30" i="1"/>
  <c r="Q30" i="1"/>
  <c r="G37" i="1"/>
  <c r="H37" i="1"/>
  <c r="G38" i="1"/>
  <c r="H38" i="1"/>
  <c r="G39" i="1"/>
  <c r="H39" i="1"/>
  <c r="G40" i="1"/>
  <c r="H40" i="1" s="1"/>
  <c r="G41" i="1"/>
  <c r="H41" i="1" s="1"/>
  <c r="G47" i="1"/>
  <c r="H47" i="1" s="1"/>
  <c r="G48" i="1"/>
  <c r="H48" i="1"/>
  <c r="G49" i="1"/>
  <c r="H49" i="1" s="1"/>
  <c r="G50" i="1"/>
  <c r="H50" i="1"/>
  <c r="G51" i="1"/>
  <c r="H51" i="1" s="1"/>
  <c r="R29" i="1" l="1"/>
  <c r="S29" i="1" s="1"/>
  <c r="R20" i="1"/>
  <c r="R27" i="1"/>
  <c r="O23" i="1"/>
  <c r="S23" i="1" s="1"/>
  <c r="R22" i="1"/>
  <c r="S13" i="1"/>
  <c r="R30" i="1"/>
  <c r="R7" i="1"/>
  <c r="S14" i="1"/>
  <c r="R25" i="1"/>
  <c r="O11" i="1"/>
  <c r="S11" i="1" s="1"/>
  <c r="S9" i="1"/>
  <c r="S10" i="1"/>
  <c r="R12" i="1"/>
  <c r="O31" i="1"/>
  <c r="S31" i="1" s="1"/>
  <c r="O24" i="1"/>
  <c r="S24" i="1" s="1"/>
  <c r="S27" i="1"/>
  <c r="G42" i="1"/>
  <c r="R21" i="1"/>
  <c r="S21" i="1" s="1"/>
  <c r="R8" i="1"/>
  <c r="S8" i="1" s="1"/>
  <c r="R28" i="1"/>
  <c r="S28" i="1" s="1"/>
  <c r="S26" i="1"/>
  <c r="O20" i="1"/>
  <c r="S20" i="1" s="1"/>
  <c r="R17" i="1"/>
  <c r="S17" i="1" s="1"/>
  <c r="O12" i="1"/>
  <c r="G52" i="1"/>
  <c r="R18" i="1"/>
  <c r="O30" i="1"/>
  <c r="O16" i="1"/>
  <c r="S16" i="1" s="1"/>
  <c r="H42" i="1"/>
  <c r="O22" i="1"/>
  <c r="S22" i="1" s="1"/>
  <c r="H52" i="1"/>
  <c r="S7" i="1"/>
  <c r="S18" i="1" l="1"/>
  <c r="S12" i="1"/>
  <c r="S25" i="1"/>
  <c r="S30" i="1"/>
  <c r="R32" i="1"/>
  <c r="W31" i="1"/>
  <c r="O32" i="1"/>
  <c r="S32" i="1" l="1"/>
</calcChain>
</file>

<file path=xl/sharedStrings.xml><?xml version="1.0" encoding="utf-8"?>
<sst xmlns="http://schemas.openxmlformats.org/spreadsheetml/2006/main" count="81" uniqueCount="63">
  <si>
    <t>MEMÓRIA DE CÁLCULO PINTURA</t>
  </si>
  <si>
    <t>UNIDADE BÁSICA DE SAÚDE BAIRRO CAMACÃ DE DIVISA ALEGRE/MG</t>
  </si>
  <si>
    <t xml:space="preserve">PINTURA PAREDES INTERNAS/EXTERNAS/ TETOS E ESQUADRIAS </t>
  </si>
  <si>
    <t>DEPENDÊNCIAS</t>
  </si>
  <si>
    <t>DIMENSÕES</t>
  </si>
  <si>
    <t>DESCONTOS ESQUADRIAS (JANELAS)</t>
  </si>
  <si>
    <t>DESCONTOS ESQUADRIAS (PORTAS)</t>
  </si>
  <si>
    <t xml:space="preserve">TOTAL PAREDES </t>
  </si>
  <si>
    <t>TETO</t>
  </si>
  <si>
    <t>TOTAL PINTURA (PAREDES +TETO)</t>
  </si>
  <si>
    <t>LARG.(M)</t>
  </si>
  <si>
    <t>COMP.(M)</t>
  </si>
  <si>
    <t>P.D.(M)</t>
  </si>
  <si>
    <t>PERÍM. (M)</t>
  </si>
  <si>
    <t>QUANT.</t>
  </si>
  <si>
    <t>L (M)</t>
  </si>
  <si>
    <t>H (M)</t>
  </si>
  <si>
    <t>ÁREA (M²)</t>
  </si>
  <si>
    <t>COMP. (M)</t>
  </si>
  <si>
    <t>SANIT FEM.</t>
  </si>
  <si>
    <t xml:space="preserve">SANIT MASC. </t>
  </si>
  <si>
    <t>CIRCULAÇÃO</t>
  </si>
  <si>
    <t>VACINAS</t>
  </si>
  <si>
    <t>SALA DE INALAÇÃO</t>
  </si>
  <si>
    <t xml:space="preserve">BANHEIRO PCD </t>
  </si>
  <si>
    <t>ATIVIDADES COLETIVAS</t>
  </si>
  <si>
    <t>TRIAGEM</t>
  </si>
  <si>
    <t>DML</t>
  </si>
  <si>
    <t>SANIT. PCD</t>
  </si>
  <si>
    <t>ESTOCAGEM</t>
  </si>
  <si>
    <t>ESTERILIZAÇÃO</t>
  </si>
  <si>
    <t>EXPURGO</t>
  </si>
  <si>
    <t>ALMOXARIFADO</t>
  </si>
  <si>
    <t>BANHO FUNC.</t>
  </si>
  <si>
    <t>COPA</t>
  </si>
  <si>
    <t>ADMINISTRAÇÃO</t>
  </si>
  <si>
    <t>PINTURA EXTERNA</t>
  </si>
  <si>
    <t>TOTAL GERAL PINTURA LÁTEX ACRÍLICA DUAS DEMÃOS</t>
  </si>
  <si>
    <t xml:space="preserve">TIPO </t>
  </si>
  <si>
    <t>ÁREA (M²) X 2,5 (CONSIDERANDO (2 faces/marco/alisares))</t>
  </si>
  <si>
    <t>PM 01</t>
  </si>
  <si>
    <t>PM 02</t>
  </si>
  <si>
    <t>PM 03</t>
  </si>
  <si>
    <t>PM 04</t>
  </si>
  <si>
    <t>PM 05</t>
  </si>
  <si>
    <t xml:space="preserve">ÁREA TOTAL DE PINTURA PORTAS (M²) </t>
  </si>
  <si>
    <t>PA 01</t>
  </si>
  <si>
    <t>PA 02</t>
  </si>
  <si>
    <t>PA 03</t>
  </si>
  <si>
    <t>PA 04</t>
  </si>
  <si>
    <t>PA 06</t>
  </si>
  <si>
    <t xml:space="preserve"> PORTAS DE ALUMÍNIO</t>
  </si>
  <si>
    <t>PORTAS DE MADEIRA</t>
  </si>
  <si>
    <t xml:space="preserve">ÁREA TOTAL PORTAS (M²) </t>
  </si>
  <si>
    <t>CONSULTÓRIO INDIFERENCIADO</t>
  </si>
  <si>
    <t xml:space="preserve">LOCAL: LOCAL:  RUA ROSENO PEREIRA SOUTO, BAIRRO CAMACÃ, DIVISA ALEGRE / MG       DATA: 23/03/2023 </t>
  </si>
  <si>
    <t>CONSULTÓRIO</t>
  </si>
  <si>
    <t>*CURATIVOS</t>
  </si>
  <si>
    <t>*OBSERVAÇÃO</t>
  </si>
  <si>
    <t>*CONSULTÓRIO ODONTOLÓGICO</t>
  </si>
  <si>
    <t>*RECEPÇÃO</t>
  </si>
  <si>
    <t>*CIRCULAÇÃO</t>
  </si>
  <si>
    <t>* = NÃO NECESSITA DE PINTURA NA PAREDE E/OU TETO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</si>
</sst>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centerContinuous"/>
    </xf>
    <xf numFmtId="2" fontId="0" fillId="0" borderId="1" xfId="0" applyNumberFormat="1" applyBorder="1"/>
    <xf numFmtId="0" fontId="1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Continuous"/>
    </xf>
    <xf numFmtId="0" fontId="2" fillId="0" borderId="0" xfId="0" applyFont="1"/>
    <xf numFmtId="4" fontId="1" fillId="0" borderId="0" xfId="0" applyNumberFormat="1" applyFont="1" applyAlignment="1">
      <alignment horizontal="centerContinuous"/>
    </xf>
    <xf numFmtId="2" fontId="0" fillId="0" borderId="0" xfId="0" applyNumberFormat="1"/>
    <xf numFmtId="2" fontId="1" fillId="0" borderId="0" xfId="0" applyNumberFormat="1" applyFont="1"/>
    <xf numFmtId="2" fontId="2" fillId="0" borderId="0" xfId="0" applyNumberFormat="1" applyFont="1"/>
    <xf numFmtId="11" fontId="2" fillId="0" borderId="0" xfId="0" applyNumberFormat="1" applyFont="1" applyAlignment="1">
      <alignment horizontal="left" vertical="top"/>
    </xf>
    <xf numFmtId="11" fontId="2" fillId="0" borderId="0" xfId="0" applyNumberFormat="1" applyFont="1" applyAlignment="1">
      <alignment horizontal="centerContinuous" vertical="top"/>
    </xf>
    <xf numFmtId="2" fontId="1" fillId="0" borderId="0" xfId="0" applyNumberFormat="1" applyFont="1" applyAlignment="1">
      <alignment horizontal="centerContinuous"/>
    </xf>
    <xf numFmtId="11" fontId="1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horizontal="centerContinuous" vertical="center"/>
    </xf>
    <xf numFmtId="4" fontId="1" fillId="0" borderId="1" xfId="0" applyNumberFormat="1" applyFont="1" applyBorder="1" applyAlignment="1">
      <alignment horizontal="centerContinuous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2" fontId="2" fillId="0" borderId="1" xfId="0" applyNumberFormat="1" applyFont="1" applyBorder="1"/>
    <xf numFmtId="11" fontId="1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Continuous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Continuous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Continuous" vertical="center"/>
    </xf>
    <xf numFmtId="0" fontId="1" fillId="0" borderId="8" xfId="0" applyFont="1" applyBorder="1" applyAlignment="1">
      <alignment horizontal="centerContinuous" vertical="center" wrapText="1"/>
    </xf>
    <xf numFmtId="0" fontId="1" fillId="0" borderId="9" xfId="0" applyFont="1" applyBorder="1" applyAlignment="1">
      <alignment horizontal="centerContinuous" vertical="center" wrapText="1"/>
    </xf>
    <xf numFmtId="2" fontId="0" fillId="0" borderId="10" xfId="0" applyNumberFormat="1" applyBorder="1"/>
    <xf numFmtId="0" fontId="1" fillId="0" borderId="11" xfId="0" applyFont="1" applyBorder="1" applyAlignment="1">
      <alignment horizontal="centerContinuous" vertical="top"/>
    </xf>
    <xf numFmtId="0" fontId="1" fillId="0" borderId="12" xfId="0" applyFont="1" applyBorder="1" applyAlignment="1">
      <alignment horizontal="centerContinuous" vertical="top"/>
    </xf>
    <xf numFmtId="0" fontId="1" fillId="0" borderId="1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1" xfId="0" applyFont="1" applyBorder="1" applyAlignment="1">
      <alignment horizontal="centerContinuous" vertical="center" wrapText="1"/>
    </xf>
    <xf numFmtId="2" fontId="4" fillId="0" borderId="0" xfId="0" applyNumberFormat="1" applyFont="1"/>
    <xf numFmtId="0" fontId="5" fillId="0" borderId="0" xfId="0" applyFont="1"/>
    <xf numFmtId="2" fontId="1" fillId="0" borderId="0" xfId="0" applyNumberFormat="1" applyFont="1" applyAlignment="1">
      <alignment horizontal="centerContinuous" vertical="center" wrapText="1"/>
    </xf>
    <xf numFmtId="2" fontId="1" fillId="2" borderId="10" xfId="0" applyNumberFormat="1" applyFont="1" applyFill="1" applyBorder="1"/>
    <xf numFmtId="2" fontId="1" fillId="3" borderId="1" xfId="0" applyNumberFormat="1" applyFont="1" applyFill="1" applyBorder="1" applyAlignment="1">
      <alignment horizontal="centerContinuous" vertical="center"/>
    </xf>
    <xf numFmtId="2" fontId="1" fillId="0" borderId="6" xfId="0" applyNumberFormat="1" applyFont="1" applyBorder="1" applyAlignment="1">
      <alignment horizontal="centerContinuous" vertical="center"/>
    </xf>
    <xf numFmtId="2" fontId="1" fillId="0" borderId="3" xfId="0" applyNumberFormat="1" applyFont="1" applyBorder="1" applyAlignment="1">
      <alignment horizontal="centerContinuous" vertical="top"/>
    </xf>
    <xf numFmtId="2" fontId="1" fillId="0" borderId="3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center" wrapText="1"/>
    </xf>
    <xf numFmtId="2" fontId="0" fillId="4" borderId="0" xfId="0" applyNumberFormat="1" applyFill="1"/>
    <xf numFmtId="0" fontId="0" fillId="4" borderId="0" xfId="0" applyFill="1"/>
    <xf numFmtId="4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2" fontId="1" fillId="4" borderId="0" xfId="0" applyNumberFormat="1" applyFont="1" applyFill="1"/>
    <xf numFmtId="2" fontId="1" fillId="0" borderId="1" xfId="0" applyNumberFormat="1" applyFont="1" applyBorder="1"/>
    <xf numFmtId="2" fontId="0" fillId="4" borderId="1" xfId="0" applyNumberFormat="1" applyFill="1" applyBorder="1"/>
    <xf numFmtId="2" fontId="2" fillId="4" borderId="1" xfId="0" applyNumberFormat="1" applyFont="1" applyFill="1" applyBorder="1"/>
    <xf numFmtId="0" fontId="0" fillId="4" borderId="1" xfId="0" applyFill="1" applyBorder="1"/>
    <xf numFmtId="2" fontId="1" fillId="4" borderId="1" xfId="0" applyNumberFormat="1" applyFont="1" applyFill="1" applyBorder="1"/>
    <xf numFmtId="11" fontId="1" fillId="4" borderId="17" xfId="0" applyNumberFormat="1" applyFont="1" applyFill="1" applyBorder="1"/>
    <xf numFmtId="11" fontId="1" fillId="4" borderId="18" xfId="0" applyNumberFormat="1" applyFont="1" applyFill="1" applyBorder="1"/>
    <xf numFmtId="0" fontId="0" fillId="4" borderId="18" xfId="0" applyFill="1" applyBorder="1"/>
    <xf numFmtId="0" fontId="0" fillId="4" borderId="19" xfId="0" applyFill="1" applyBorder="1"/>
    <xf numFmtId="11" fontId="1" fillId="0" borderId="11" xfId="0" applyNumberFormat="1" applyFont="1" applyBorder="1" applyAlignment="1">
      <alignment horizontal="center"/>
    </xf>
    <xf numFmtId="11" fontId="1" fillId="0" borderId="4" xfId="0" applyNumberFormat="1" applyFont="1" applyBorder="1" applyAlignment="1">
      <alignment horizontal="center"/>
    </xf>
    <xf numFmtId="11" fontId="1" fillId="0" borderId="15" xfId="0" applyNumberFormat="1" applyFont="1" applyBorder="1" applyAlignment="1">
      <alignment horizontal="center" vertical="top"/>
    </xf>
    <xf numFmtId="11" fontId="1" fillId="0" borderId="16" xfId="0" applyNumberFormat="1" applyFont="1" applyBorder="1" applyAlignment="1">
      <alignment horizontal="center" vertical="top"/>
    </xf>
    <xf numFmtId="11" fontId="1" fillId="0" borderId="13" xfId="0" applyNumberFormat="1" applyFont="1" applyBorder="1" applyAlignment="1">
      <alignment horizontal="center" vertical="top"/>
    </xf>
    <xf numFmtId="11" fontId="1" fillId="0" borderId="14" xfId="0" applyNumberFormat="1" applyFont="1" applyBorder="1" applyAlignment="1">
      <alignment horizontal="center" vertical="top"/>
    </xf>
    <xf numFmtId="11" fontId="1" fillId="0" borderId="11" xfId="0" applyNumberFormat="1" applyFont="1" applyBorder="1" applyAlignment="1">
      <alignment horizontal="center" vertical="center" wrapText="1"/>
    </xf>
    <xf numFmtId="11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1" fontId="1" fillId="4" borderId="11" xfId="0" applyNumberFormat="1" applyFont="1" applyFill="1" applyBorder="1" applyAlignment="1">
      <alignment horizontal="center"/>
    </xf>
    <xf numFmtId="11" fontId="1" fillId="4" borderId="4" xfId="0" applyNumberFormat="1" applyFont="1" applyFill="1" applyBorder="1" applyAlignment="1">
      <alignment horizontal="center"/>
    </xf>
    <xf numFmtId="11" fontId="1" fillId="0" borderId="11" xfId="0" applyNumberFormat="1" applyFont="1" applyBorder="1" applyAlignment="1">
      <alignment horizontal="center" wrapText="1"/>
    </xf>
    <xf numFmtId="11" fontId="1" fillId="0" borderId="4" xfId="0" applyNumberFormat="1" applyFont="1" applyBorder="1" applyAlignment="1">
      <alignment horizontal="center" wrapText="1"/>
    </xf>
    <xf numFmtId="11" fontId="1" fillId="4" borderId="11" xfId="0" applyNumberFormat="1" applyFont="1" applyFill="1" applyBorder="1" applyAlignment="1">
      <alignment horizontal="center" vertical="center" wrapText="1"/>
    </xf>
    <xf numFmtId="11" fontId="1" fillId="4" borderId="4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2" fontId="1" fillId="4" borderId="2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2" fontId="1" fillId="4" borderId="1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1"/>
  <sheetViews>
    <sheetView showGridLines="0" tabSelected="1" view="pageBreakPreview" topLeftCell="A16" zoomScale="90" zoomScaleNormal="100" zoomScaleSheetLayoutView="90" workbookViewId="0">
      <selection activeCell="R36" sqref="R36"/>
    </sheetView>
  </sheetViews>
  <sheetFormatPr defaultRowHeight="13.2" x14ac:dyDescent="0.25"/>
  <cols>
    <col min="1" max="1" width="8.33203125" customWidth="1"/>
    <col min="2" max="2" width="15.5546875" customWidth="1"/>
    <col min="3" max="3" width="10.21875" customWidth="1"/>
    <col min="4" max="4" width="9.77734375" customWidth="1"/>
    <col min="5" max="5" width="8.6640625" customWidth="1"/>
    <col min="6" max="6" width="11.33203125" customWidth="1"/>
    <col min="8" max="8" width="5.44140625" customWidth="1"/>
    <col min="9" max="9" width="5.6640625" style="1" customWidth="1"/>
    <col min="10" max="10" width="6.88671875" customWidth="1"/>
    <col min="11" max="11" width="7.33203125" customWidth="1"/>
    <col min="12" max="12" width="6.88671875" customWidth="1"/>
    <col min="13" max="13" width="5.5546875" customWidth="1"/>
    <col min="14" max="14" width="8.6640625" customWidth="1"/>
    <col min="15" max="15" width="11.88671875" style="18" customWidth="1"/>
    <col min="16" max="16" width="10.5546875" customWidth="1"/>
    <col min="17" max="17" width="10.21875" customWidth="1"/>
    <col min="18" max="18" width="10.6640625" style="12" customWidth="1"/>
    <col min="19" max="19" width="6.6640625" customWidth="1"/>
    <col min="20" max="20" width="10.77734375" customWidth="1"/>
    <col min="21" max="21" width="6.44140625" customWidth="1"/>
    <col min="22" max="22" width="10.33203125" customWidth="1"/>
    <col min="23" max="23" width="11.5546875" style="12" customWidth="1"/>
    <col min="24" max="24" width="6.6640625" customWidth="1"/>
    <col min="25" max="25" width="6.5546875" customWidth="1"/>
    <col min="26" max="26" width="10.6640625" style="12" customWidth="1"/>
    <col min="27" max="27" width="18.6640625" style="12" customWidth="1"/>
  </cols>
  <sheetData>
    <row r="1" spans="1:32" ht="27" customHeight="1" x14ac:dyDescent="0.25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62"/>
      <c r="P1" s="43"/>
      <c r="Q1" s="43"/>
      <c r="R1" s="43"/>
      <c r="S1" s="43"/>
      <c r="T1" s="43"/>
      <c r="U1" s="44"/>
    </row>
    <row r="2" spans="1:32" x14ac:dyDescent="0.25">
      <c r="A2" s="48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63"/>
      <c r="P2" s="34"/>
      <c r="Q2" s="34"/>
      <c r="R2" s="34"/>
      <c r="S2" s="34"/>
      <c r="T2" s="34"/>
      <c r="U2" s="49"/>
    </row>
    <row r="3" spans="1:32" x14ac:dyDescent="0.25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64"/>
      <c r="P3" s="51"/>
      <c r="Q3" s="51"/>
      <c r="R3" s="51"/>
      <c r="S3" s="51"/>
      <c r="T3" s="51"/>
      <c r="U3" s="52"/>
    </row>
    <row r="4" spans="1:32" s="32" customFormat="1" x14ac:dyDescent="0.25">
      <c r="A4" s="53" t="s">
        <v>55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65"/>
      <c r="P4" s="54"/>
      <c r="Q4" s="54"/>
      <c r="R4" s="54"/>
      <c r="S4" s="54"/>
      <c r="T4" s="54"/>
      <c r="U4" s="55"/>
    </row>
    <row r="5" spans="1:32" ht="25.5" customHeight="1" x14ac:dyDescent="0.25">
      <c r="A5" s="45" t="s">
        <v>3</v>
      </c>
      <c r="B5" s="28"/>
      <c r="C5" s="5" t="s">
        <v>4</v>
      </c>
      <c r="D5" s="4"/>
      <c r="E5" s="4"/>
      <c r="F5" s="5"/>
      <c r="G5" s="26" t="s">
        <v>5</v>
      </c>
      <c r="H5" s="26"/>
      <c r="I5" s="26"/>
      <c r="J5" s="26"/>
      <c r="K5" s="26" t="s">
        <v>6</v>
      </c>
      <c r="L5" s="26"/>
      <c r="M5" s="26"/>
      <c r="N5" s="26"/>
      <c r="O5" s="66" t="s">
        <v>7</v>
      </c>
      <c r="P5" s="25" t="s">
        <v>8</v>
      </c>
      <c r="Q5" s="25"/>
      <c r="R5" s="25"/>
      <c r="S5" s="100" t="s">
        <v>9</v>
      </c>
      <c r="T5" s="101"/>
      <c r="U5" s="102"/>
      <c r="V5" s="17"/>
      <c r="AA5" s="14"/>
      <c r="AB5" s="14"/>
      <c r="AC5" s="14"/>
      <c r="AD5" s="14"/>
      <c r="AE5" s="14"/>
      <c r="AF5" s="14"/>
    </row>
    <row r="6" spans="1:32" s="11" customFormat="1" ht="30" customHeight="1" x14ac:dyDescent="0.25">
      <c r="A6" s="56"/>
      <c r="B6" s="41"/>
      <c r="C6" s="6" t="s">
        <v>10</v>
      </c>
      <c r="D6" s="6" t="s">
        <v>11</v>
      </c>
      <c r="E6" s="6" t="s">
        <v>12</v>
      </c>
      <c r="F6" s="6" t="s">
        <v>13</v>
      </c>
      <c r="G6" s="8" t="s">
        <v>14</v>
      </c>
      <c r="H6" s="8" t="s">
        <v>15</v>
      </c>
      <c r="I6" s="9" t="s">
        <v>16</v>
      </c>
      <c r="J6" s="10" t="s">
        <v>17</v>
      </c>
      <c r="K6" s="8" t="s">
        <v>14</v>
      </c>
      <c r="L6" s="8" t="s">
        <v>15</v>
      </c>
      <c r="M6" s="9" t="s">
        <v>16</v>
      </c>
      <c r="N6" s="10" t="s">
        <v>17</v>
      </c>
      <c r="O6" s="66" t="s">
        <v>17</v>
      </c>
      <c r="P6" s="6" t="s">
        <v>10</v>
      </c>
      <c r="Q6" s="6" t="s">
        <v>18</v>
      </c>
      <c r="R6" s="10" t="s">
        <v>17</v>
      </c>
      <c r="S6" s="28" t="s">
        <v>17</v>
      </c>
      <c r="T6" s="28"/>
      <c r="U6" s="46"/>
      <c r="V6" s="27"/>
      <c r="AA6" s="2"/>
      <c r="AB6" s="2"/>
      <c r="AC6" s="17"/>
      <c r="AD6" s="17"/>
      <c r="AE6" s="17"/>
      <c r="AF6" s="17"/>
    </row>
    <row r="7" spans="1:32" s="68" customFormat="1" x14ac:dyDescent="0.25">
      <c r="A7" s="92" t="s">
        <v>19</v>
      </c>
      <c r="B7" s="93"/>
      <c r="C7" s="3">
        <v>1.7</v>
      </c>
      <c r="D7" s="3">
        <v>1.5</v>
      </c>
      <c r="E7" s="3">
        <v>2.8</v>
      </c>
      <c r="F7" s="3">
        <f t="shared" ref="F7:F25" si="0">(C7*2)+(D7*2)</f>
        <v>6.4</v>
      </c>
      <c r="G7" s="7">
        <v>1</v>
      </c>
      <c r="H7" s="3">
        <v>1</v>
      </c>
      <c r="I7" s="3">
        <v>0.8</v>
      </c>
      <c r="J7" s="3">
        <f>G7*H7*I7</f>
        <v>0.8</v>
      </c>
      <c r="K7" s="7">
        <v>1</v>
      </c>
      <c r="L7" s="3">
        <v>0.9</v>
      </c>
      <c r="M7" s="3">
        <v>2.1</v>
      </c>
      <c r="N7" s="3">
        <f>K7*L7*M7</f>
        <v>1.8900000000000001</v>
      </c>
      <c r="O7" s="72">
        <v>0</v>
      </c>
      <c r="P7" s="3">
        <f t="shared" ref="P7:P30" si="1">C7</f>
        <v>1.7</v>
      </c>
      <c r="Q7" s="3">
        <f t="shared" ref="Q7:Q30" si="2">D7</f>
        <v>1.5</v>
      </c>
      <c r="R7" s="72">
        <f t="shared" ref="R7:R30" si="3">P7*Q7</f>
        <v>2.5499999999999998</v>
      </c>
      <c r="S7" s="89">
        <f>O7+R7</f>
        <v>2.5499999999999998</v>
      </c>
      <c r="T7" s="90"/>
      <c r="U7" s="91"/>
      <c r="V7" s="67"/>
      <c r="AA7" s="69"/>
      <c r="AB7" s="69"/>
      <c r="AC7" s="70"/>
      <c r="AD7" s="70"/>
      <c r="AE7" s="69"/>
      <c r="AF7" s="69"/>
    </row>
    <row r="8" spans="1:32" s="68" customFormat="1" x14ac:dyDescent="0.25">
      <c r="A8" s="92" t="s">
        <v>20</v>
      </c>
      <c r="B8" s="93"/>
      <c r="C8" s="3">
        <v>1.7</v>
      </c>
      <c r="D8" s="3">
        <v>1.5</v>
      </c>
      <c r="E8" s="3">
        <v>2.8</v>
      </c>
      <c r="F8" s="3">
        <f>(C8*2)+(D8*2)</f>
        <v>6.4</v>
      </c>
      <c r="G8" s="7">
        <v>1</v>
      </c>
      <c r="H8" s="3">
        <v>1</v>
      </c>
      <c r="I8" s="3">
        <v>0.8</v>
      </c>
      <c r="J8" s="3">
        <f>G8*H8*I8</f>
        <v>0.8</v>
      </c>
      <c r="K8" s="7">
        <v>1</v>
      </c>
      <c r="L8" s="3">
        <v>0.9</v>
      </c>
      <c r="M8" s="3">
        <v>2.1</v>
      </c>
      <c r="N8" s="3">
        <f>K8*L8*M8</f>
        <v>1.8900000000000001</v>
      </c>
      <c r="O8" s="72">
        <v>0</v>
      </c>
      <c r="P8" s="3">
        <f>C8</f>
        <v>1.7</v>
      </c>
      <c r="Q8" s="3">
        <f>D8</f>
        <v>1.5</v>
      </c>
      <c r="R8" s="72">
        <f>P8*Q8</f>
        <v>2.5499999999999998</v>
      </c>
      <c r="S8" s="89">
        <f t="shared" ref="S8:S32" si="4">O8+R8</f>
        <v>2.5499999999999998</v>
      </c>
      <c r="T8" s="90"/>
      <c r="U8" s="91"/>
      <c r="V8" s="67"/>
      <c r="AA8" s="67"/>
      <c r="AB8" s="67"/>
      <c r="AD8" s="67"/>
      <c r="AE8" s="67"/>
      <c r="AF8" s="67"/>
    </row>
    <row r="9" spans="1:32" s="68" customFormat="1" x14ac:dyDescent="0.25">
      <c r="A9" s="94" t="s">
        <v>60</v>
      </c>
      <c r="B9" s="95"/>
      <c r="C9" s="73"/>
      <c r="D9" s="73"/>
      <c r="E9" s="73">
        <v>2.8</v>
      </c>
      <c r="F9" s="73">
        <f>5.5+1.48+0.4+0.4+2.78+5.5</f>
        <v>16.060000000000002</v>
      </c>
      <c r="G9" s="75">
        <v>0</v>
      </c>
      <c r="H9" s="73">
        <v>0</v>
      </c>
      <c r="I9" s="73">
        <v>0</v>
      </c>
      <c r="J9" s="73">
        <v>0</v>
      </c>
      <c r="K9" s="75"/>
      <c r="L9" s="73"/>
      <c r="M9" s="73"/>
      <c r="N9" s="73">
        <f>(0.9*2.1*2)+(1.2*2.1)</f>
        <v>6.3000000000000007</v>
      </c>
      <c r="O9" s="76">
        <v>0</v>
      </c>
      <c r="P9" s="73">
        <v>5.27</v>
      </c>
      <c r="Q9" s="73">
        <v>4.4000000000000004</v>
      </c>
      <c r="R9" s="76">
        <v>0</v>
      </c>
      <c r="S9" s="106">
        <f t="shared" si="4"/>
        <v>0</v>
      </c>
      <c r="T9" s="107"/>
      <c r="U9" s="108"/>
      <c r="V9" s="67"/>
      <c r="AA9" s="67"/>
      <c r="AB9" s="67"/>
      <c r="AD9" s="67"/>
      <c r="AE9" s="67"/>
      <c r="AF9" s="67"/>
    </row>
    <row r="10" spans="1:32" s="68" customFormat="1" x14ac:dyDescent="0.25">
      <c r="A10" s="94" t="s">
        <v>61</v>
      </c>
      <c r="B10" s="95"/>
      <c r="C10" s="73">
        <v>2</v>
      </c>
      <c r="D10" s="73">
        <v>17.25</v>
      </c>
      <c r="E10" s="73">
        <v>2.8</v>
      </c>
      <c r="F10" s="73">
        <f>(C10*2)+(D10*2)</f>
        <v>38.5</v>
      </c>
      <c r="G10" s="75"/>
      <c r="H10" s="73"/>
      <c r="I10" s="73"/>
      <c r="J10" s="73">
        <f>(2*2.2)+(2*0.8)</f>
        <v>6</v>
      </c>
      <c r="K10" s="75"/>
      <c r="L10" s="73"/>
      <c r="M10" s="73"/>
      <c r="N10" s="73">
        <f>((9*0.9*2.1)+(0.9*2.1)+(1.2*2.1*3))</f>
        <v>26.46</v>
      </c>
      <c r="O10" s="76">
        <v>0</v>
      </c>
      <c r="P10" s="73"/>
      <c r="Q10" s="73"/>
      <c r="R10" s="76">
        <v>0</v>
      </c>
      <c r="S10" s="106">
        <f t="shared" si="4"/>
        <v>0</v>
      </c>
      <c r="T10" s="107"/>
      <c r="U10" s="108"/>
      <c r="V10" s="67"/>
      <c r="AA10" s="67"/>
      <c r="AB10" s="67"/>
      <c r="AD10" s="67"/>
      <c r="AE10" s="67"/>
      <c r="AF10" s="67"/>
    </row>
    <row r="11" spans="1:32" s="68" customFormat="1" x14ac:dyDescent="0.25">
      <c r="A11" s="81" t="s">
        <v>22</v>
      </c>
      <c r="B11" s="82"/>
      <c r="C11" s="3">
        <v>3.5</v>
      </c>
      <c r="D11" s="3">
        <v>2.6</v>
      </c>
      <c r="E11" s="3">
        <v>2.8</v>
      </c>
      <c r="F11" s="3">
        <f t="shared" si="0"/>
        <v>12.2</v>
      </c>
      <c r="G11" s="7">
        <v>0</v>
      </c>
      <c r="H11" s="3">
        <v>0</v>
      </c>
      <c r="I11" s="3">
        <v>0</v>
      </c>
      <c r="J11" s="3">
        <f t="shared" ref="J11:J30" si="5">G11*H11*I11</f>
        <v>0</v>
      </c>
      <c r="K11" s="7">
        <v>2</v>
      </c>
      <c r="L11" s="3">
        <v>0.9</v>
      </c>
      <c r="M11" s="3">
        <v>2.1</v>
      </c>
      <c r="N11" s="3">
        <f>K11*L11*M11</f>
        <v>3.7800000000000002</v>
      </c>
      <c r="O11" s="72">
        <f t="shared" ref="O11:O12" si="6">(F11*E11)-(J11+N11)</f>
        <v>30.379999999999995</v>
      </c>
      <c r="P11" s="3">
        <f t="shared" si="1"/>
        <v>3.5</v>
      </c>
      <c r="Q11" s="3">
        <f t="shared" si="2"/>
        <v>2.6</v>
      </c>
      <c r="R11" s="72">
        <f t="shared" si="3"/>
        <v>9.1</v>
      </c>
      <c r="S11" s="89">
        <f t="shared" si="4"/>
        <v>39.479999999999997</v>
      </c>
      <c r="T11" s="90"/>
      <c r="U11" s="91"/>
      <c r="V11" s="67"/>
      <c r="AA11" s="67"/>
      <c r="AB11" s="67"/>
      <c r="AD11" s="67"/>
      <c r="AE11" s="67"/>
      <c r="AF11" s="67"/>
    </row>
    <row r="12" spans="1:32" s="68" customFormat="1" x14ac:dyDescent="0.25">
      <c r="A12" s="96" t="s">
        <v>23</v>
      </c>
      <c r="B12" s="97"/>
      <c r="C12" s="3">
        <v>3.5</v>
      </c>
      <c r="D12" s="3">
        <v>1.85</v>
      </c>
      <c r="E12" s="3">
        <v>2.8</v>
      </c>
      <c r="F12" s="3">
        <f t="shared" si="0"/>
        <v>10.7</v>
      </c>
      <c r="G12" s="7">
        <v>1</v>
      </c>
      <c r="H12" s="3">
        <v>1</v>
      </c>
      <c r="I12" s="3">
        <v>0.8</v>
      </c>
      <c r="J12" s="3">
        <f t="shared" si="5"/>
        <v>0.8</v>
      </c>
      <c r="K12" s="7">
        <v>1</v>
      </c>
      <c r="L12" s="3">
        <v>0.9</v>
      </c>
      <c r="M12" s="3">
        <v>2.1</v>
      </c>
      <c r="N12" s="3">
        <f>K12*L12*M12</f>
        <v>1.8900000000000001</v>
      </c>
      <c r="O12" s="72">
        <f t="shared" si="6"/>
        <v>27.269999999999996</v>
      </c>
      <c r="P12" s="3">
        <f t="shared" si="1"/>
        <v>3.5</v>
      </c>
      <c r="Q12" s="3">
        <f t="shared" si="2"/>
        <v>1.85</v>
      </c>
      <c r="R12" s="72">
        <f t="shared" si="3"/>
        <v>6.4750000000000005</v>
      </c>
      <c r="S12" s="89">
        <f t="shared" si="4"/>
        <v>33.744999999999997</v>
      </c>
      <c r="T12" s="90"/>
      <c r="U12" s="91"/>
      <c r="V12" s="67"/>
      <c r="AA12" s="67"/>
      <c r="AB12" s="67"/>
      <c r="AD12" s="67"/>
      <c r="AE12" s="67"/>
      <c r="AF12" s="67"/>
    </row>
    <row r="13" spans="1:32" s="68" customFormat="1" ht="24.6" customHeight="1" x14ac:dyDescent="0.25">
      <c r="A13" s="98" t="s">
        <v>59</v>
      </c>
      <c r="B13" s="99"/>
      <c r="C13" s="73">
        <v>3.5</v>
      </c>
      <c r="D13" s="73">
        <v>5.85</v>
      </c>
      <c r="E13" s="73">
        <v>2.8</v>
      </c>
      <c r="F13" s="73">
        <f t="shared" si="0"/>
        <v>18.7</v>
      </c>
      <c r="G13" s="75">
        <v>2</v>
      </c>
      <c r="H13" s="73">
        <v>2</v>
      </c>
      <c r="I13" s="73">
        <v>0.8</v>
      </c>
      <c r="J13" s="73">
        <f t="shared" si="5"/>
        <v>3.2</v>
      </c>
      <c r="K13" s="75">
        <v>1</v>
      </c>
      <c r="L13" s="73">
        <v>0.9</v>
      </c>
      <c r="M13" s="73">
        <v>2.1</v>
      </c>
      <c r="N13" s="73">
        <f>K13*L13*M13</f>
        <v>1.8900000000000001</v>
      </c>
      <c r="O13" s="76">
        <v>0</v>
      </c>
      <c r="P13" s="73">
        <f t="shared" si="1"/>
        <v>3.5</v>
      </c>
      <c r="Q13" s="73">
        <f t="shared" si="2"/>
        <v>5.85</v>
      </c>
      <c r="R13" s="76">
        <v>0</v>
      </c>
      <c r="S13" s="106">
        <f t="shared" si="4"/>
        <v>0</v>
      </c>
      <c r="T13" s="107"/>
      <c r="U13" s="108"/>
      <c r="V13" s="67"/>
      <c r="W13" s="71"/>
      <c r="X13" s="67"/>
      <c r="Y13" s="67"/>
      <c r="Z13" s="71"/>
      <c r="AA13" s="67"/>
      <c r="AB13" s="67"/>
      <c r="AD13" s="67"/>
      <c r="AE13" s="67"/>
      <c r="AF13" s="67"/>
    </row>
    <row r="14" spans="1:32" s="68" customFormat="1" x14ac:dyDescent="0.25">
      <c r="A14" s="94" t="s">
        <v>58</v>
      </c>
      <c r="B14" s="95"/>
      <c r="C14" s="73">
        <v>3.5</v>
      </c>
      <c r="D14" s="73">
        <v>2.9</v>
      </c>
      <c r="E14" s="73">
        <v>2.8</v>
      </c>
      <c r="F14" s="73">
        <f t="shared" si="0"/>
        <v>12.8</v>
      </c>
      <c r="G14" s="75">
        <v>1</v>
      </c>
      <c r="H14" s="73">
        <v>2</v>
      </c>
      <c r="I14" s="73">
        <v>0.8</v>
      </c>
      <c r="J14" s="73">
        <f t="shared" si="5"/>
        <v>1.6</v>
      </c>
      <c r="K14" s="75"/>
      <c r="L14" s="73"/>
      <c r="M14" s="73"/>
      <c r="N14" s="73">
        <f>(1.2*2.1)+(0.9*2.1)</f>
        <v>4.41</v>
      </c>
      <c r="O14" s="76">
        <v>0</v>
      </c>
      <c r="P14" s="73">
        <f t="shared" si="1"/>
        <v>3.5</v>
      </c>
      <c r="Q14" s="73">
        <f t="shared" si="2"/>
        <v>2.9</v>
      </c>
      <c r="R14" s="76">
        <f t="shared" si="3"/>
        <v>10.15</v>
      </c>
      <c r="S14" s="106">
        <f t="shared" si="4"/>
        <v>10.15</v>
      </c>
      <c r="T14" s="107"/>
      <c r="U14" s="108"/>
      <c r="V14" s="67"/>
      <c r="AA14" s="71"/>
    </row>
    <row r="15" spans="1:32" s="68" customFormat="1" x14ac:dyDescent="0.25">
      <c r="A15" s="81" t="s">
        <v>24</v>
      </c>
      <c r="B15" s="82"/>
      <c r="C15" s="3">
        <v>3.5</v>
      </c>
      <c r="D15" s="3">
        <v>1.7</v>
      </c>
      <c r="E15" s="3">
        <v>2.8</v>
      </c>
      <c r="F15" s="3">
        <f t="shared" si="0"/>
        <v>10.4</v>
      </c>
      <c r="G15" s="7">
        <v>1</v>
      </c>
      <c r="H15" s="3">
        <v>1</v>
      </c>
      <c r="I15" s="3">
        <v>0.8</v>
      </c>
      <c r="J15" s="3">
        <f t="shared" si="5"/>
        <v>0.8</v>
      </c>
      <c r="K15" s="7">
        <v>1</v>
      </c>
      <c r="L15" s="3">
        <v>0.9</v>
      </c>
      <c r="M15" s="3">
        <v>2.1</v>
      </c>
      <c r="N15" s="3">
        <f>K15*L15*M15</f>
        <v>1.8900000000000001</v>
      </c>
      <c r="O15" s="72">
        <v>0</v>
      </c>
      <c r="P15" s="3">
        <f t="shared" si="1"/>
        <v>3.5</v>
      </c>
      <c r="Q15" s="3">
        <f t="shared" si="2"/>
        <v>1.7</v>
      </c>
      <c r="R15" s="72">
        <f t="shared" si="3"/>
        <v>5.95</v>
      </c>
      <c r="S15" s="89">
        <f t="shared" si="4"/>
        <v>5.95</v>
      </c>
      <c r="T15" s="90"/>
      <c r="U15" s="91"/>
      <c r="V15" s="67"/>
      <c r="W15" s="71"/>
      <c r="X15" s="67"/>
      <c r="Y15" s="67"/>
      <c r="Z15" s="71"/>
      <c r="AA15" s="71"/>
    </row>
    <row r="16" spans="1:32" s="68" customFormat="1" x14ac:dyDescent="0.25">
      <c r="A16" s="81" t="s">
        <v>25</v>
      </c>
      <c r="B16" s="82"/>
      <c r="C16" s="3">
        <v>3.5</v>
      </c>
      <c r="D16" s="29">
        <v>5.8</v>
      </c>
      <c r="E16" s="3">
        <v>2.8</v>
      </c>
      <c r="F16" s="3">
        <f t="shared" si="0"/>
        <v>18.600000000000001</v>
      </c>
      <c r="G16" s="7">
        <v>0</v>
      </c>
      <c r="H16" s="3">
        <v>0</v>
      </c>
      <c r="I16" s="3">
        <v>0</v>
      </c>
      <c r="J16" s="3">
        <f t="shared" si="5"/>
        <v>0</v>
      </c>
      <c r="K16" s="7"/>
      <c r="L16" s="3"/>
      <c r="M16" s="3"/>
      <c r="N16" s="3">
        <f>(1.8*2.6)+(0.9*2.1)</f>
        <v>6.57</v>
      </c>
      <c r="O16" s="72">
        <f>(F16*E16)-(J16+N16)</f>
        <v>45.51</v>
      </c>
      <c r="P16" s="3">
        <f t="shared" si="1"/>
        <v>3.5</v>
      </c>
      <c r="Q16" s="3">
        <f t="shared" si="2"/>
        <v>5.8</v>
      </c>
      <c r="R16" s="72">
        <f t="shared" si="3"/>
        <v>20.3</v>
      </c>
      <c r="S16" s="89">
        <f t="shared" si="4"/>
        <v>65.81</v>
      </c>
      <c r="T16" s="90"/>
      <c r="U16" s="91"/>
      <c r="V16" s="67"/>
      <c r="W16" s="71"/>
      <c r="X16" s="67"/>
      <c r="Y16" s="67"/>
      <c r="Z16" s="71"/>
      <c r="AA16" s="71"/>
    </row>
    <row r="17" spans="1:27" s="68" customFormat="1" x14ac:dyDescent="0.25">
      <c r="A17" s="81" t="s">
        <v>26</v>
      </c>
      <c r="B17" s="82"/>
      <c r="C17" s="3">
        <v>3.5</v>
      </c>
      <c r="D17" s="29">
        <v>2.6</v>
      </c>
      <c r="E17" s="3">
        <v>2.8</v>
      </c>
      <c r="F17" s="3">
        <f t="shared" si="0"/>
        <v>12.2</v>
      </c>
      <c r="G17" s="7">
        <v>1</v>
      </c>
      <c r="H17" s="3">
        <v>2</v>
      </c>
      <c r="I17" s="3">
        <v>0.8</v>
      </c>
      <c r="J17" s="3">
        <f t="shared" si="5"/>
        <v>1.6</v>
      </c>
      <c r="K17" s="7">
        <v>1</v>
      </c>
      <c r="L17" s="3">
        <v>0.9</v>
      </c>
      <c r="M17" s="3">
        <v>2.1</v>
      </c>
      <c r="N17" s="3">
        <f t="shared" ref="N17:N23" si="7">K17*L17*M17</f>
        <v>1.8900000000000001</v>
      </c>
      <c r="O17" s="72">
        <f>(F17*E17)-(J17+N17)</f>
        <v>30.669999999999995</v>
      </c>
      <c r="P17" s="3">
        <f t="shared" si="1"/>
        <v>3.5</v>
      </c>
      <c r="Q17" s="3">
        <f t="shared" si="2"/>
        <v>2.6</v>
      </c>
      <c r="R17" s="72">
        <f t="shared" si="3"/>
        <v>9.1</v>
      </c>
      <c r="S17" s="89">
        <f t="shared" si="4"/>
        <v>39.769999999999996</v>
      </c>
      <c r="T17" s="90"/>
      <c r="U17" s="91"/>
      <c r="V17" s="67"/>
      <c r="W17" s="71"/>
      <c r="X17" s="67"/>
      <c r="Y17" s="67"/>
      <c r="Z17" s="71"/>
      <c r="AA17" s="71"/>
    </row>
    <row r="18" spans="1:27" s="68" customFormat="1" x14ac:dyDescent="0.25">
      <c r="A18" s="94" t="s">
        <v>57</v>
      </c>
      <c r="B18" s="95"/>
      <c r="C18" s="73">
        <v>3.5</v>
      </c>
      <c r="D18" s="74">
        <v>2.6</v>
      </c>
      <c r="E18" s="73">
        <v>2.8</v>
      </c>
      <c r="F18" s="73">
        <f>(C18*2)+(D18*2)</f>
        <v>12.2</v>
      </c>
      <c r="G18" s="75">
        <v>1</v>
      </c>
      <c r="H18" s="73">
        <v>2</v>
      </c>
      <c r="I18" s="73">
        <v>0.8</v>
      </c>
      <c r="J18" s="73">
        <f t="shared" si="5"/>
        <v>1.6</v>
      </c>
      <c r="K18" s="75">
        <v>1</v>
      </c>
      <c r="L18" s="73">
        <v>0.9</v>
      </c>
      <c r="M18" s="73">
        <v>2.1</v>
      </c>
      <c r="N18" s="73">
        <f t="shared" si="7"/>
        <v>1.8900000000000001</v>
      </c>
      <c r="O18" s="76">
        <v>0</v>
      </c>
      <c r="P18" s="73">
        <f>C18</f>
        <v>3.5</v>
      </c>
      <c r="Q18" s="73">
        <f>D18</f>
        <v>2.6</v>
      </c>
      <c r="R18" s="76">
        <f>P18*Q18</f>
        <v>9.1</v>
      </c>
      <c r="S18" s="106">
        <f t="shared" si="4"/>
        <v>9.1</v>
      </c>
      <c r="T18" s="107"/>
      <c r="U18" s="108"/>
      <c r="V18" s="67"/>
      <c r="W18" s="71"/>
      <c r="X18" s="67"/>
      <c r="Y18" s="67"/>
      <c r="Z18" s="71"/>
      <c r="AA18" s="71"/>
    </row>
    <row r="19" spans="1:27" s="68" customFormat="1" x14ac:dyDescent="0.25">
      <c r="A19" s="81" t="s">
        <v>27</v>
      </c>
      <c r="B19" s="82"/>
      <c r="C19" s="3">
        <v>1.45</v>
      </c>
      <c r="D19" s="29">
        <v>1.6</v>
      </c>
      <c r="E19" s="3">
        <v>2.8</v>
      </c>
      <c r="F19" s="3">
        <f t="shared" si="0"/>
        <v>6.1</v>
      </c>
      <c r="G19" s="7">
        <v>1</v>
      </c>
      <c r="H19" s="3">
        <v>1</v>
      </c>
      <c r="I19" s="3">
        <v>0.4</v>
      </c>
      <c r="J19" s="3">
        <f t="shared" si="5"/>
        <v>0.4</v>
      </c>
      <c r="K19" s="7">
        <v>1</v>
      </c>
      <c r="L19" s="3">
        <v>0.9</v>
      </c>
      <c r="M19" s="3">
        <v>2.1</v>
      </c>
      <c r="N19" s="3">
        <f t="shared" si="7"/>
        <v>1.8900000000000001</v>
      </c>
      <c r="O19" s="72">
        <v>0</v>
      </c>
      <c r="P19" s="3">
        <f t="shared" si="1"/>
        <v>1.45</v>
      </c>
      <c r="Q19" s="3">
        <f t="shared" si="2"/>
        <v>1.6</v>
      </c>
      <c r="R19" s="72">
        <f t="shared" si="3"/>
        <v>2.3199999999999998</v>
      </c>
      <c r="S19" s="89">
        <f t="shared" si="4"/>
        <v>2.3199999999999998</v>
      </c>
      <c r="T19" s="90"/>
      <c r="U19" s="91"/>
      <c r="V19" s="67"/>
      <c r="W19" s="71"/>
      <c r="X19" s="67"/>
      <c r="Y19" s="67"/>
      <c r="Z19" s="71"/>
      <c r="AA19" s="71"/>
    </row>
    <row r="20" spans="1:27" s="68" customFormat="1" x14ac:dyDescent="0.25">
      <c r="A20" s="81" t="s">
        <v>56</v>
      </c>
      <c r="B20" s="82"/>
      <c r="C20" s="3">
        <v>3.5</v>
      </c>
      <c r="D20" s="29">
        <v>2.8</v>
      </c>
      <c r="E20" s="3">
        <v>2.8</v>
      </c>
      <c r="F20" s="3">
        <f>(C20*2)+(D20*2)</f>
        <v>12.6</v>
      </c>
      <c r="G20" s="7">
        <v>1</v>
      </c>
      <c r="H20" s="3">
        <v>2</v>
      </c>
      <c r="I20" s="3">
        <v>0.8</v>
      </c>
      <c r="J20" s="3">
        <f t="shared" si="5"/>
        <v>1.6</v>
      </c>
      <c r="K20" s="7">
        <v>2</v>
      </c>
      <c r="L20" s="3">
        <v>0.9</v>
      </c>
      <c r="M20" s="3">
        <v>2.1</v>
      </c>
      <c r="N20" s="3">
        <f t="shared" si="7"/>
        <v>3.7800000000000002</v>
      </c>
      <c r="O20" s="72">
        <f>(F20*E20)-(J20+N20)</f>
        <v>29.899999999999991</v>
      </c>
      <c r="P20" s="3">
        <f t="shared" ref="P20:Q22" si="8">C20</f>
        <v>3.5</v>
      </c>
      <c r="Q20" s="3">
        <f t="shared" si="8"/>
        <v>2.8</v>
      </c>
      <c r="R20" s="72">
        <f>P20*Q20</f>
        <v>9.7999999999999989</v>
      </c>
      <c r="S20" s="89">
        <f t="shared" si="4"/>
        <v>39.699999999999989</v>
      </c>
      <c r="T20" s="90"/>
      <c r="U20" s="91"/>
      <c r="V20" s="67"/>
      <c r="W20" s="71"/>
      <c r="X20" s="67"/>
      <c r="Y20" s="67"/>
      <c r="Z20" s="71"/>
      <c r="AA20" s="71"/>
    </row>
    <row r="21" spans="1:27" s="68" customFormat="1" x14ac:dyDescent="0.25">
      <c r="A21" s="81" t="s">
        <v>28</v>
      </c>
      <c r="B21" s="82"/>
      <c r="C21" s="3">
        <v>1.9</v>
      </c>
      <c r="D21" s="29">
        <v>1.6</v>
      </c>
      <c r="E21" s="3">
        <v>2.8</v>
      </c>
      <c r="F21" s="3">
        <f>(C21*2)+(D21*2)</f>
        <v>7</v>
      </c>
      <c r="G21" s="7">
        <v>2</v>
      </c>
      <c r="H21" s="3">
        <v>1</v>
      </c>
      <c r="I21" s="3">
        <v>0.4</v>
      </c>
      <c r="J21" s="3">
        <f t="shared" si="5"/>
        <v>0.8</v>
      </c>
      <c r="K21" s="7">
        <v>1</v>
      </c>
      <c r="L21" s="3">
        <v>0.9</v>
      </c>
      <c r="M21" s="3">
        <v>2.1</v>
      </c>
      <c r="N21" s="3">
        <f t="shared" si="7"/>
        <v>1.8900000000000001</v>
      </c>
      <c r="O21" s="72">
        <v>0</v>
      </c>
      <c r="P21" s="3">
        <f t="shared" si="8"/>
        <v>1.9</v>
      </c>
      <c r="Q21" s="3">
        <f t="shared" si="8"/>
        <v>1.6</v>
      </c>
      <c r="R21" s="72">
        <f>P21*Q21</f>
        <v>3.04</v>
      </c>
      <c r="S21" s="89">
        <f t="shared" si="4"/>
        <v>3.04</v>
      </c>
      <c r="T21" s="90"/>
      <c r="U21" s="91"/>
      <c r="V21" s="67"/>
      <c r="W21" s="71"/>
      <c r="X21" s="67"/>
      <c r="Y21" s="67"/>
      <c r="Z21" s="71"/>
      <c r="AA21" s="71"/>
    </row>
    <row r="22" spans="1:27" s="68" customFormat="1" ht="28.2" customHeight="1" x14ac:dyDescent="0.25">
      <c r="A22" s="87" t="s">
        <v>54</v>
      </c>
      <c r="B22" s="88"/>
      <c r="C22" s="3">
        <v>3.5</v>
      </c>
      <c r="D22" s="29">
        <v>2.8</v>
      </c>
      <c r="E22" s="3">
        <v>2.8</v>
      </c>
      <c r="F22" s="3">
        <f>(C22*2)+(D22*2)</f>
        <v>12.6</v>
      </c>
      <c r="G22" s="7">
        <v>1</v>
      </c>
      <c r="H22" s="3">
        <v>2</v>
      </c>
      <c r="I22" s="3">
        <v>0.8</v>
      </c>
      <c r="J22" s="3">
        <f t="shared" si="5"/>
        <v>1.6</v>
      </c>
      <c r="K22" s="7">
        <v>1</v>
      </c>
      <c r="L22" s="3">
        <v>0.9</v>
      </c>
      <c r="M22" s="3">
        <v>2.1</v>
      </c>
      <c r="N22" s="3">
        <f t="shared" si="7"/>
        <v>1.8900000000000001</v>
      </c>
      <c r="O22" s="72">
        <f>(F22*E22)-(J22+N22)</f>
        <v>31.789999999999992</v>
      </c>
      <c r="P22" s="3">
        <f t="shared" si="8"/>
        <v>3.5</v>
      </c>
      <c r="Q22" s="3">
        <f t="shared" si="8"/>
        <v>2.8</v>
      </c>
      <c r="R22" s="72">
        <f>P22*Q22</f>
        <v>9.7999999999999989</v>
      </c>
      <c r="S22" s="89">
        <f t="shared" si="4"/>
        <v>41.589999999999989</v>
      </c>
      <c r="T22" s="90"/>
      <c r="U22" s="91"/>
      <c r="V22" s="67"/>
      <c r="W22" s="71"/>
      <c r="X22" s="67"/>
      <c r="Y22" s="67"/>
      <c r="Z22" s="71"/>
      <c r="AA22" s="71"/>
    </row>
    <row r="23" spans="1:27" s="68" customFormat="1" x14ac:dyDescent="0.25">
      <c r="A23" s="81" t="s">
        <v>29</v>
      </c>
      <c r="B23" s="82"/>
      <c r="C23" s="3"/>
      <c r="D23" s="3"/>
      <c r="E23" s="3">
        <v>2.8</v>
      </c>
      <c r="F23" s="3">
        <f>4+3.5+3.5+4+0.95+0.95</f>
        <v>16.899999999999999</v>
      </c>
      <c r="G23" s="7">
        <v>1</v>
      </c>
      <c r="H23" s="3">
        <v>2</v>
      </c>
      <c r="I23" s="3">
        <v>0.8</v>
      </c>
      <c r="J23" s="3">
        <f t="shared" si="5"/>
        <v>1.6</v>
      </c>
      <c r="K23" s="7">
        <v>1</v>
      </c>
      <c r="L23" s="3">
        <v>0.9</v>
      </c>
      <c r="M23" s="3">
        <v>2.1</v>
      </c>
      <c r="N23" s="3">
        <f t="shared" si="7"/>
        <v>1.8900000000000001</v>
      </c>
      <c r="O23" s="72">
        <f>(F23*E23)-(J23+N23)</f>
        <v>43.829999999999991</v>
      </c>
      <c r="P23" s="3">
        <v>3.5</v>
      </c>
      <c r="Q23" s="3">
        <v>4</v>
      </c>
      <c r="R23" s="72">
        <f>P23*Q23</f>
        <v>14</v>
      </c>
      <c r="S23" s="89">
        <f t="shared" si="4"/>
        <v>57.829999999999991</v>
      </c>
      <c r="T23" s="90"/>
      <c r="U23" s="91"/>
      <c r="V23" s="67"/>
      <c r="W23" s="71"/>
      <c r="X23" s="67"/>
      <c r="Y23" s="67"/>
      <c r="Z23" s="71"/>
      <c r="AA23" s="71"/>
    </row>
    <row r="24" spans="1:27" s="68" customFormat="1" x14ac:dyDescent="0.25">
      <c r="A24" s="81" t="s">
        <v>21</v>
      </c>
      <c r="B24" s="82"/>
      <c r="C24" s="3"/>
      <c r="D24" s="3"/>
      <c r="E24" s="3">
        <v>2.8</v>
      </c>
      <c r="F24" s="3">
        <f>1+1+1.2+2.65+0.5+1.5+0.5+4.4+1.2+8.55+1.2</f>
        <v>23.7</v>
      </c>
      <c r="G24" s="7">
        <v>1</v>
      </c>
      <c r="H24" s="3">
        <v>1</v>
      </c>
      <c r="I24" s="3">
        <v>0.8</v>
      </c>
      <c r="J24" s="3">
        <f t="shared" si="5"/>
        <v>0.8</v>
      </c>
      <c r="K24" s="7"/>
      <c r="L24" s="3"/>
      <c r="M24" s="3"/>
      <c r="N24" s="3">
        <f>((6*0.8*2.1)+(1*2.1)+(1.1*2.1))</f>
        <v>14.490000000000002</v>
      </c>
      <c r="O24" s="72">
        <f>(F24*E24)-(J24+N24)</f>
        <v>51.069999999999993</v>
      </c>
      <c r="P24" s="3"/>
      <c r="Q24" s="3"/>
      <c r="R24" s="72">
        <f>((8.55*1.2)+(1.5*0.5))</f>
        <v>11.01</v>
      </c>
      <c r="S24" s="89">
        <f t="shared" si="4"/>
        <v>62.079999999999991</v>
      </c>
      <c r="T24" s="90"/>
      <c r="U24" s="91"/>
      <c r="V24" s="67"/>
      <c r="W24" s="71"/>
      <c r="X24" s="67"/>
      <c r="Y24" s="67"/>
      <c r="Z24" s="71"/>
      <c r="AA24" s="71"/>
    </row>
    <row r="25" spans="1:27" x14ac:dyDescent="0.25">
      <c r="A25" s="81" t="s">
        <v>30</v>
      </c>
      <c r="B25" s="82"/>
      <c r="C25" s="3">
        <v>1.4</v>
      </c>
      <c r="D25" s="29">
        <v>3.6</v>
      </c>
      <c r="E25" s="3">
        <v>2.8</v>
      </c>
      <c r="F25" s="3">
        <f t="shared" si="0"/>
        <v>10</v>
      </c>
      <c r="G25" s="7">
        <v>1</v>
      </c>
      <c r="H25" s="3">
        <v>1</v>
      </c>
      <c r="I25" s="3">
        <v>0.8</v>
      </c>
      <c r="J25" s="3">
        <f t="shared" si="5"/>
        <v>0.8</v>
      </c>
      <c r="K25" s="7">
        <v>1</v>
      </c>
      <c r="L25" s="3">
        <v>0.8</v>
      </c>
      <c r="M25" s="3">
        <v>2.1</v>
      </c>
      <c r="N25" s="3">
        <f t="shared" ref="N25:N30" si="9">K25*L25*M25</f>
        <v>1.6800000000000002</v>
      </c>
      <c r="O25" s="72">
        <v>0</v>
      </c>
      <c r="P25" s="3">
        <f t="shared" si="1"/>
        <v>1.4</v>
      </c>
      <c r="Q25" s="3">
        <f t="shared" si="2"/>
        <v>3.6</v>
      </c>
      <c r="R25" s="72">
        <f t="shared" si="3"/>
        <v>5.04</v>
      </c>
      <c r="S25" s="89">
        <f t="shared" si="4"/>
        <v>5.04</v>
      </c>
      <c r="T25" s="90"/>
      <c r="U25" s="91"/>
      <c r="V25" s="18"/>
      <c r="W25" s="19"/>
      <c r="X25" s="18"/>
      <c r="Y25" s="18"/>
      <c r="Z25" s="19"/>
      <c r="AA25" s="19"/>
    </row>
    <row r="26" spans="1:27" x14ac:dyDescent="0.25">
      <c r="A26" s="81" t="s">
        <v>31</v>
      </c>
      <c r="B26" s="82"/>
      <c r="C26" s="3">
        <v>1.4</v>
      </c>
      <c r="D26" s="29">
        <v>3.6</v>
      </c>
      <c r="E26" s="3">
        <v>2.8</v>
      </c>
      <c r="F26" s="3">
        <f>(C26*2)+(D26*2)</f>
        <v>10</v>
      </c>
      <c r="G26" s="7">
        <v>1</v>
      </c>
      <c r="H26" s="3">
        <v>1</v>
      </c>
      <c r="I26" s="3">
        <v>0.8</v>
      </c>
      <c r="J26" s="3">
        <f t="shared" si="5"/>
        <v>0.8</v>
      </c>
      <c r="K26" s="7">
        <v>1</v>
      </c>
      <c r="L26" s="3">
        <v>0.8</v>
      </c>
      <c r="M26" s="3">
        <v>2.1</v>
      </c>
      <c r="N26" s="3">
        <f t="shared" si="9"/>
        <v>1.6800000000000002</v>
      </c>
      <c r="O26" s="72">
        <v>0</v>
      </c>
      <c r="P26" s="3">
        <f>C26</f>
        <v>1.4</v>
      </c>
      <c r="Q26" s="3">
        <f>D26</f>
        <v>3.6</v>
      </c>
      <c r="R26" s="72">
        <f>P26*Q26</f>
        <v>5.04</v>
      </c>
      <c r="S26" s="89">
        <f t="shared" si="4"/>
        <v>5.04</v>
      </c>
      <c r="T26" s="90"/>
      <c r="U26" s="91"/>
      <c r="V26" s="18"/>
      <c r="W26" s="19"/>
      <c r="X26" s="18"/>
      <c r="Y26" s="18"/>
      <c r="Z26" s="19"/>
      <c r="AA26" s="19"/>
    </row>
    <row r="27" spans="1:27" x14ac:dyDescent="0.25">
      <c r="A27" s="81" t="s">
        <v>32</v>
      </c>
      <c r="B27" s="82"/>
      <c r="C27" s="3">
        <v>1.35</v>
      </c>
      <c r="D27" s="29">
        <v>2.15</v>
      </c>
      <c r="E27" s="3">
        <v>2.8</v>
      </c>
      <c r="F27" s="3">
        <f>(C27*2)+(D27*2)</f>
        <v>7</v>
      </c>
      <c r="G27" s="7">
        <v>1</v>
      </c>
      <c r="H27" s="3">
        <v>1</v>
      </c>
      <c r="I27" s="3">
        <v>0.4</v>
      </c>
      <c r="J27" s="3">
        <f t="shared" si="5"/>
        <v>0.4</v>
      </c>
      <c r="K27" s="7">
        <v>1</v>
      </c>
      <c r="L27" s="3">
        <v>0.8</v>
      </c>
      <c r="M27" s="3">
        <v>2.1</v>
      </c>
      <c r="N27" s="3">
        <f t="shared" si="9"/>
        <v>1.6800000000000002</v>
      </c>
      <c r="O27" s="72">
        <v>0</v>
      </c>
      <c r="P27" s="3">
        <f t="shared" si="1"/>
        <v>1.35</v>
      </c>
      <c r="Q27" s="3">
        <f t="shared" si="2"/>
        <v>2.15</v>
      </c>
      <c r="R27" s="72">
        <f t="shared" si="3"/>
        <v>2.9024999999999999</v>
      </c>
      <c r="S27" s="89">
        <f t="shared" si="4"/>
        <v>2.9024999999999999</v>
      </c>
      <c r="T27" s="90"/>
      <c r="U27" s="91"/>
      <c r="V27" s="18"/>
      <c r="W27" s="19"/>
      <c r="X27" s="18"/>
      <c r="Y27" s="18"/>
      <c r="Z27" s="19"/>
      <c r="AA27" s="19"/>
    </row>
    <row r="28" spans="1:27" s="68" customFormat="1" x14ac:dyDescent="0.25">
      <c r="A28" s="81" t="s">
        <v>33</v>
      </c>
      <c r="B28" s="82"/>
      <c r="C28" s="3">
        <v>1.3</v>
      </c>
      <c r="D28" s="29">
        <v>2.8</v>
      </c>
      <c r="E28" s="3">
        <v>2.8</v>
      </c>
      <c r="F28" s="3">
        <f>(C28*2)+(D28*2)</f>
        <v>8.1999999999999993</v>
      </c>
      <c r="G28" s="7">
        <v>3</v>
      </c>
      <c r="H28" s="3">
        <v>1</v>
      </c>
      <c r="I28" s="3">
        <v>0.4</v>
      </c>
      <c r="J28" s="3">
        <f t="shared" si="5"/>
        <v>1.2000000000000002</v>
      </c>
      <c r="K28" s="7">
        <v>1</v>
      </c>
      <c r="L28" s="3">
        <v>0.8</v>
      </c>
      <c r="M28" s="3">
        <v>2.1</v>
      </c>
      <c r="N28" s="3">
        <f t="shared" si="9"/>
        <v>1.6800000000000002</v>
      </c>
      <c r="O28" s="72">
        <v>0</v>
      </c>
      <c r="P28" s="3">
        <f>C28</f>
        <v>1.3</v>
      </c>
      <c r="Q28" s="3">
        <f>D28</f>
        <v>2.8</v>
      </c>
      <c r="R28" s="72">
        <f>P28*Q28</f>
        <v>3.6399999999999997</v>
      </c>
      <c r="S28" s="89">
        <f t="shared" si="4"/>
        <v>3.6399999999999997</v>
      </c>
      <c r="T28" s="90"/>
      <c r="U28" s="91"/>
      <c r="V28" s="67"/>
      <c r="W28" s="71"/>
      <c r="X28" s="67"/>
      <c r="Y28" s="67"/>
      <c r="Z28" s="71"/>
      <c r="AA28" s="71"/>
    </row>
    <row r="29" spans="1:27" s="68" customFormat="1" x14ac:dyDescent="0.25">
      <c r="A29" s="81" t="s">
        <v>34</v>
      </c>
      <c r="B29" s="82"/>
      <c r="C29" s="3">
        <v>1.5</v>
      </c>
      <c r="D29" s="29">
        <v>3</v>
      </c>
      <c r="E29" s="3">
        <v>2.8</v>
      </c>
      <c r="F29" s="3">
        <f>(C29*2)+(D29*2)</f>
        <v>9</v>
      </c>
      <c r="G29" s="7">
        <v>1</v>
      </c>
      <c r="H29" s="3">
        <v>1</v>
      </c>
      <c r="I29" s="3">
        <v>0.8</v>
      </c>
      <c r="J29" s="3">
        <f t="shared" si="5"/>
        <v>0.8</v>
      </c>
      <c r="K29" s="7">
        <v>1</v>
      </c>
      <c r="L29" s="3">
        <v>0.8</v>
      </c>
      <c r="M29" s="3">
        <v>2.1</v>
      </c>
      <c r="N29" s="3">
        <f t="shared" si="9"/>
        <v>1.6800000000000002</v>
      </c>
      <c r="O29" s="72">
        <v>0</v>
      </c>
      <c r="P29" s="3">
        <f>C29</f>
        <v>1.5</v>
      </c>
      <c r="Q29" s="3">
        <f>D29</f>
        <v>3</v>
      </c>
      <c r="R29" s="72">
        <f>P29*Q29</f>
        <v>4.5</v>
      </c>
      <c r="S29" s="89">
        <f t="shared" si="4"/>
        <v>4.5</v>
      </c>
      <c r="T29" s="90"/>
      <c r="U29" s="91"/>
      <c r="V29" s="67"/>
      <c r="W29" s="71"/>
      <c r="X29" s="67"/>
      <c r="Y29" s="67"/>
      <c r="Z29" s="71"/>
      <c r="AA29" s="71"/>
    </row>
    <row r="30" spans="1:27" s="68" customFormat="1" x14ac:dyDescent="0.25">
      <c r="A30" s="81" t="s">
        <v>35</v>
      </c>
      <c r="B30" s="82"/>
      <c r="C30" s="3">
        <v>2.6</v>
      </c>
      <c r="D30" s="3">
        <v>3</v>
      </c>
      <c r="E30" s="3">
        <v>2.8</v>
      </c>
      <c r="F30" s="3">
        <f>(C30*2)+(D30*2)</f>
        <v>11.2</v>
      </c>
      <c r="G30" s="7">
        <v>1</v>
      </c>
      <c r="H30" s="3">
        <v>2</v>
      </c>
      <c r="I30" s="3">
        <v>0.8</v>
      </c>
      <c r="J30" s="3">
        <f t="shared" si="5"/>
        <v>1.6</v>
      </c>
      <c r="K30" s="7">
        <v>1</v>
      </c>
      <c r="L30" s="3">
        <v>0.8</v>
      </c>
      <c r="M30" s="3">
        <v>2.1</v>
      </c>
      <c r="N30" s="3">
        <f t="shared" si="9"/>
        <v>1.6800000000000002</v>
      </c>
      <c r="O30" s="72">
        <f t="shared" ref="O30" si="10">(F30*E30)-(J30+N30)</f>
        <v>28.079999999999995</v>
      </c>
      <c r="P30" s="3">
        <f t="shared" si="1"/>
        <v>2.6</v>
      </c>
      <c r="Q30" s="3">
        <f t="shared" si="2"/>
        <v>3</v>
      </c>
      <c r="R30" s="72">
        <f t="shared" si="3"/>
        <v>7.8000000000000007</v>
      </c>
      <c r="S30" s="89">
        <f t="shared" si="4"/>
        <v>35.879999999999995</v>
      </c>
      <c r="T30" s="90"/>
      <c r="U30" s="91"/>
      <c r="V30" s="67"/>
      <c r="W30" s="71"/>
      <c r="X30" s="67"/>
      <c r="Y30" s="67"/>
      <c r="Z30" s="71"/>
      <c r="AA30" s="71"/>
    </row>
    <row r="31" spans="1:27" s="68" customFormat="1" x14ac:dyDescent="0.25">
      <c r="A31" s="81" t="s">
        <v>36</v>
      </c>
      <c r="B31" s="82"/>
      <c r="C31" s="3"/>
      <c r="D31" s="3"/>
      <c r="E31" s="3">
        <v>4.5</v>
      </c>
      <c r="F31" s="3">
        <f>((1.8+1.85+9.1+1+1.35+1.35+2.65+2.35+2+2.35+3.8+7.1+6.05+8.4+4.55+2.65+1.5+9.7+3.8+1.8+2+1.8+3.8+5.45+1.85+1.8))</f>
        <v>91.84999999999998</v>
      </c>
      <c r="G31" s="7"/>
      <c r="H31" s="3"/>
      <c r="I31" s="3"/>
      <c r="J31" s="3">
        <f>((8*1*0.8)+(9*2*0.8)+(4*1*0.4)+(1*2*2.2))</f>
        <v>26.800000000000004</v>
      </c>
      <c r="K31" s="7"/>
      <c r="L31" s="3"/>
      <c r="M31" s="3"/>
      <c r="N31" s="3">
        <f>((0.9*2.1)+(1.2*1)+(1.8*2.6)+(2*0.55*2.1)+(1.2*2.1)+(1.1*2.1))</f>
        <v>14.910000000000002</v>
      </c>
      <c r="O31" s="72">
        <f>(F31*E31)-(J31+N31)</f>
        <v>371.6149999999999</v>
      </c>
      <c r="P31" s="3"/>
      <c r="Q31" s="3"/>
      <c r="R31" s="72">
        <v>0</v>
      </c>
      <c r="S31" s="89">
        <f t="shared" si="4"/>
        <v>371.6149999999999</v>
      </c>
      <c r="T31" s="90"/>
      <c r="U31" s="91"/>
      <c r="V31" s="67"/>
      <c r="W31" s="71">
        <f>SUM(O7:O30)</f>
        <v>318.49999999999994</v>
      </c>
      <c r="X31" s="67"/>
      <c r="Y31" s="67"/>
      <c r="Z31" s="71"/>
      <c r="AA31" s="71"/>
    </row>
    <row r="32" spans="1:27" ht="13.8" thickBot="1" x14ac:dyDescent="0.3">
      <c r="A32" s="83" t="s">
        <v>37</v>
      </c>
      <c r="B32" s="84"/>
      <c r="C32" s="84"/>
      <c r="D32" s="84"/>
      <c r="E32" s="84"/>
      <c r="F32" s="85"/>
      <c r="G32" s="85"/>
      <c r="H32" s="85"/>
      <c r="I32" s="85"/>
      <c r="J32" s="85"/>
      <c r="K32" s="85"/>
      <c r="L32" s="85"/>
      <c r="M32" s="85"/>
      <c r="N32" s="86"/>
      <c r="O32" s="60">
        <f>SUM(O7:O31)</f>
        <v>690.11499999999978</v>
      </c>
      <c r="P32" s="47"/>
      <c r="Q32" s="47"/>
      <c r="R32" s="60">
        <f>SUM(R7:R31)</f>
        <v>154.16749999999999</v>
      </c>
      <c r="S32" s="89">
        <f t="shared" si="4"/>
        <v>844.2824999999998</v>
      </c>
      <c r="T32" s="90"/>
      <c r="U32" s="91"/>
      <c r="V32" s="18"/>
      <c r="W32" s="19"/>
      <c r="X32" s="18"/>
      <c r="Y32" s="18"/>
      <c r="Z32" s="19"/>
      <c r="AA32" s="19"/>
    </row>
    <row r="33" spans="1:27" ht="15" customHeight="1" thickBot="1" x14ac:dyDescent="0.3">
      <c r="A33" s="77" t="s">
        <v>62</v>
      </c>
      <c r="B33" s="78"/>
      <c r="C33" s="79"/>
      <c r="D33" s="79"/>
      <c r="E33" s="80"/>
      <c r="I33"/>
      <c r="N33" s="58"/>
      <c r="U33" s="23"/>
      <c r="V33" s="18"/>
      <c r="W33" s="19"/>
      <c r="X33" s="18"/>
      <c r="Y33" s="18"/>
      <c r="Z33" s="19"/>
      <c r="AA33" s="19"/>
    </row>
    <row r="34" spans="1:27" x14ac:dyDescent="0.25">
      <c r="A34" s="16"/>
      <c r="B34" s="14"/>
      <c r="C34" s="13"/>
      <c r="D34" s="14"/>
      <c r="E34" s="14"/>
      <c r="F34" s="14"/>
      <c r="G34" s="14"/>
      <c r="H34" s="14"/>
      <c r="I34" s="14"/>
      <c r="J34" s="14"/>
      <c r="K34" s="14"/>
      <c r="L34" s="14"/>
      <c r="M34" s="14"/>
      <c r="U34" s="23"/>
      <c r="V34" s="18"/>
      <c r="W34" s="19"/>
      <c r="X34" s="18"/>
      <c r="Y34" s="18"/>
      <c r="Z34" s="19"/>
      <c r="AA34" s="19"/>
    </row>
    <row r="35" spans="1:27" x14ac:dyDescent="0.25">
      <c r="A35" s="30"/>
      <c r="B35" s="31"/>
      <c r="C35" s="103" t="s">
        <v>52</v>
      </c>
      <c r="D35" s="104"/>
      <c r="E35" s="104"/>
      <c r="F35" s="104"/>
      <c r="G35" s="104"/>
      <c r="H35" s="104"/>
      <c r="I35" s="104"/>
      <c r="J35" s="104"/>
      <c r="K35" s="104"/>
      <c r="L35" s="105"/>
      <c r="M35" s="17"/>
      <c r="N35" s="17"/>
      <c r="U35" s="23"/>
      <c r="V35" s="18"/>
      <c r="W35" s="19"/>
      <c r="X35" s="18"/>
      <c r="Y35" s="18"/>
      <c r="Z35" s="19"/>
      <c r="AA35" s="19"/>
    </row>
    <row r="36" spans="1:27" ht="39.6" x14ac:dyDescent="0.25">
      <c r="A36" s="16"/>
      <c r="B36" s="18"/>
      <c r="C36" s="35" t="s">
        <v>38</v>
      </c>
      <c r="D36" s="8" t="s">
        <v>14</v>
      </c>
      <c r="E36" s="8" t="s">
        <v>15</v>
      </c>
      <c r="F36" s="9" t="s">
        <v>16</v>
      </c>
      <c r="G36" s="10" t="s">
        <v>17</v>
      </c>
      <c r="H36" s="26" t="s">
        <v>39</v>
      </c>
      <c r="I36" s="26"/>
      <c r="J36" s="26"/>
      <c r="K36" s="26"/>
      <c r="L36" s="26"/>
      <c r="M36" s="33"/>
      <c r="N36" s="33"/>
      <c r="V36" s="18"/>
      <c r="W36" s="19"/>
      <c r="X36" s="18"/>
      <c r="Y36" s="18"/>
      <c r="Z36" s="19"/>
      <c r="AA36" s="19"/>
    </row>
    <row r="37" spans="1:27" x14ac:dyDescent="0.25">
      <c r="A37" s="13"/>
      <c r="B37" s="18"/>
      <c r="C37" s="29" t="s">
        <v>40</v>
      </c>
      <c r="D37" s="7">
        <v>6</v>
      </c>
      <c r="E37" s="3">
        <v>0.8</v>
      </c>
      <c r="F37" s="3">
        <v>2.1</v>
      </c>
      <c r="G37" s="35">
        <f>D37*E37*F37</f>
        <v>10.080000000000002</v>
      </c>
      <c r="H37" s="4">
        <f>G37*2.5</f>
        <v>25.200000000000003</v>
      </c>
      <c r="I37" s="4"/>
      <c r="J37" s="4"/>
      <c r="K37" s="4"/>
      <c r="L37" s="4"/>
      <c r="M37" s="57"/>
      <c r="V37" s="18"/>
      <c r="W37" s="19"/>
      <c r="X37" s="18"/>
      <c r="Y37" s="18"/>
      <c r="Z37" s="19"/>
      <c r="AA37" s="19"/>
    </row>
    <row r="38" spans="1:27" x14ac:dyDescent="0.25">
      <c r="A38" s="31"/>
      <c r="B38" s="18"/>
      <c r="C38" s="29" t="s">
        <v>41</v>
      </c>
      <c r="D38" s="7">
        <v>13</v>
      </c>
      <c r="E38" s="3">
        <v>0.9</v>
      </c>
      <c r="F38" s="3">
        <v>2.1</v>
      </c>
      <c r="G38" s="35">
        <f>D38*E38*F38</f>
        <v>24.570000000000004</v>
      </c>
      <c r="H38" s="4">
        <f>G38*2.5</f>
        <v>61.425000000000011</v>
      </c>
      <c r="I38" s="4"/>
      <c r="J38" s="4"/>
      <c r="K38" s="4"/>
      <c r="L38" s="4"/>
      <c r="M38" s="19"/>
      <c r="U38" s="23"/>
      <c r="V38" s="18"/>
      <c r="W38" s="19"/>
      <c r="X38" s="18"/>
      <c r="Y38" s="18"/>
      <c r="Z38" s="19"/>
      <c r="AA38" s="19"/>
    </row>
    <row r="39" spans="1:27" x14ac:dyDescent="0.25">
      <c r="B39" s="18"/>
      <c r="C39" s="29" t="s">
        <v>42</v>
      </c>
      <c r="D39" s="7">
        <v>2</v>
      </c>
      <c r="E39" s="3">
        <v>0.9</v>
      </c>
      <c r="F39" s="3">
        <v>2.1</v>
      </c>
      <c r="G39" s="35">
        <f>D39*E39*F39</f>
        <v>3.7800000000000002</v>
      </c>
      <c r="H39" s="4">
        <f>G39*2.5</f>
        <v>9.4500000000000011</v>
      </c>
      <c r="I39" s="4"/>
      <c r="J39" s="4"/>
      <c r="K39" s="4"/>
      <c r="L39" s="4"/>
      <c r="M39" s="19"/>
      <c r="V39" s="18"/>
      <c r="W39" s="19"/>
      <c r="X39" s="18"/>
      <c r="Y39" s="18"/>
      <c r="Z39" s="19"/>
      <c r="AA39" s="19"/>
    </row>
    <row r="40" spans="1:27" x14ac:dyDescent="0.25">
      <c r="B40" s="18"/>
      <c r="C40" s="29" t="s">
        <v>43</v>
      </c>
      <c r="D40" s="7">
        <v>1</v>
      </c>
      <c r="E40" s="3">
        <v>1</v>
      </c>
      <c r="F40" s="3">
        <v>2.1</v>
      </c>
      <c r="G40" s="35">
        <f>D40*E40*F40</f>
        <v>2.1</v>
      </c>
      <c r="H40" s="4">
        <f>G40*2.5</f>
        <v>5.25</v>
      </c>
      <c r="I40" s="4"/>
      <c r="J40" s="4"/>
      <c r="K40" s="4"/>
      <c r="L40" s="4"/>
      <c r="M40" s="19"/>
      <c r="V40" s="18"/>
      <c r="W40" s="19"/>
      <c r="X40" s="18"/>
      <c r="Y40" s="18"/>
      <c r="Z40" s="19"/>
      <c r="AA40" s="19"/>
    </row>
    <row r="41" spans="1:27" x14ac:dyDescent="0.25">
      <c r="B41" s="18"/>
      <c r="C41" s="29" t="s">
        <v>44</v>
      </c>
      <c r="D41" s="7">
        <v>1</v>
      </c>
      <c r="E41" s="3">
        <v>1.2</v>
      </c>
      <c r="F41" s="3">
        <v>2.1</v>
      </c>
      <c r="G41" s="35">
        <f>D41*E41*F41</f>
        <v>2.52</v>
      </c>
      <c r="H41" s="4">
        <f>G41*2.5</f>
        <v>6.3</v>
      </c>
      <c r="I41" s="4"/>
      <c r="J41" s="4"/>
      <c r="K41" s="4"/>
      <c r="L41" s="4"/>
      <c r="M41" s="19"/>
      <c r="V41" s="18"/>
      <c r="W41" s="19"/>
      <c r="X41" s="18"/>
      <c r="Y41" s="18"/>
      <c r="Z41" s="19"/>
      <c r="AA41" s="19"/>
    </row>
    <row r="42" spans="1:27" ht="26.4" x14ac:dyDescent="0.25">
      <c r="B42" s="18"/>
      <c r="C42" s="36" t="s">
        <v>45</v>
      </c>
      <c r="D42" s="36"/>
      <c r="E42" s="36"/>
      <c r="F42" s="36"/>
      <c r="G42" s="35">
        <f>SUM(G37:G41)</f>
        <v>43.050000000000011</v>
      </c>
      <c r="H42" s="61">
        <f>SUM(H37:H41)</f>
        <v>107.62500000000001</v>
      </c>
      <c r="I42" s="61"/>
      <c r="J42" s="61"/>
      <c r="K42" s="61"/>
      <c r="L42" s="61"/>
      <c r="M42" s="19"/>
      <c r="V42" s="18"/>
      <c r="W42" s="19"/>
      <c r="X42" s="18"/>
      <c r="Y42" s="18"/>
      <c r="Z42" s="19"/>
      <c r="AA42" s="19"/>
    </row>
    <row r="43" spans="1:27" x14ac:dyDescent="0.25">
      <c r="B43" s="18"/>
      <c r="C43" s="59"/>
      <c r="D43" s="59"/>
      <c r="E43" s="59"/>
      <c r="F43" s="59"/>
      <c r="G43" s="37"/>
      <c r="H43" s="23"/>
      <c r="I43" s="23"/>
      <c r="J43" s="23"/>
      <c r="K43" s="23"/>
      <c r="L43" s="23"/>
      <c r="M43" s="19"/>
      <c r="V43" s="18"/>
      <c r="W43" s="19"/>
      <c r="X43" s="18"/>
      <c r="Y43" s="18"/>
      <c r="Z43" s="19"/>
      <c r="AA43" s="19"/>
    </row>
    <row r="44" spans="1:27" ht="27.75" customHeight="1" x14ac:dyDescent="0.25">
      <c r="B44" s="12"/>
      <c r="D44" s="18"/>
      <c r="E44" s="18"/>
      <c r="F44" s="37"/>
      <c r="H44" s="18"/>
      <c r="I44" s="18"/>
      <c r="J44" s="18"/>
      <c r="K44" s="19"/>
      <c r="L44" s="19"/>
      <c r="M44" s="19"/>
      <c r="V44" s="18"/>
      <c r="W44" s="19"/>
      <c r="X44" s="18"/>
      <c r="Y44" s="18"/>
      <c r="Z44" s="19"/>
      <c r="AA44" s="19"/>
    </row>
    <row r="45" spans="1:27" x14ac:dyDescent="0.25">
      <c r="B45" s="12"/>
      <c r="C45" s="103" t="s">
        <v>51</v>
      </c>
      <c r="D45" s="104"/>
      <c r="E45" s="104"/>
      <c r="F45" s="104"/>
      <c r="G45" s="104"/>
      <c r="H45" s="104"/>
      <c r="I45" s="104"/>
      <c r="J45" s="104"/>
      <c r="K45" s="104"/>
      <c r="L45" s="105"/>
      <c r="M45" s="19"/>
    </row>
    <row r="46" spans="1:27" ht="39.6" x14ac:dyDescent="0.25">
      <c r="B46" s="2"/>
      <c r="C46" s="35" t="s">
        <v>38</v>
      </c>
      <c r="D46" s="8" t="s">
        <v>14</v>
      </c>
      <c r="E46" s="8" t="s">
        <v>15</v>
      </c>
      <c r="F46" s="9" t="s">
        <v>16</v>
      </c>
      <c r="G46" s="10" t="s">
        <v>17</v>
      </c>
      <c r="H46" s="26" t="s">
        <v>39</v>
      </c>
      <c r="I46" s="26"/>
      <c r="J46" s="26"/>
      <c r="K46" s="26"/>
      <c r="L46" s="26"/>
      <c r="M46" s="19"/>
    </row>
    <row r="47" spans="1:27" x14ac:dyDescent="0.25">
      <c r="A47" s="12"/>
      <c r="B47" s="2"/>
      <c r="C47" s="29" t="s">
        <v>46</v>
      </c>
      <c r="D47" s="7">
        <v>3</v>
      </c>
      <c r="E47" s="3">
        <v>1.2</v>
      </c>
      <c r="F47" s="3">
        <v>2.1</v>
      </c>
      <c r="G47" s="35">
        <f>D47*E47*F47</f>
        <v>7.56</v>
      </c>
      <c r="H47" s="38">
        <f>G47*2.5</f>
        <v>18.899999999999999</v>
      </c>
      <c r="I47" s="39"/>
      <c r="J47" s="39"/>
      <c r="K47" s="39"/>
      <c r="L47" s="40"/>
      <c r="M47" s="19"/>
      <c r="V47" s="30"/>
      <c r="W47" s="19"/>
      <c r="X47" s="18"/>
      <c r="Y47" s="18"/>
      <c r="Z47" s="19"/>
      <c r="AA47" s="19"/>
    </row>
    <row r="48" spans="1:27" x14ac:dyDescent="0.25">
      <c r="A48" s="12"/>
      <c r="B48" s="21"/>
      <c r="C48" s="29" t="s">
        <v>47</v>
      </c>
      <c r="D48" s="7">
        <v>1</v>
      </c>
      <c r="E48" s="3">
        <v>1.1000000000000001</v>
      </c>
      <c r="F48" s="3">
        <v>2.1</v>
      </c>
      <c r="G48" s="35">
        <f>D48*E48*F48</f>
        <v>2.3100000000000005</v>
      </c>
      <c r="H48" s="38">
        <f>G48*2.5</f>
        <v>5.7750000000000012</v>
      </c>
      <c r="I48" s="39"/>
      <c r="J48" s="39"/>
      <c r="K48" s="39"/>
      <c r="L48" s="40"/>
      <c r="M48" s="19"/>
    </row>
    <row r="49" spans="1:14" x14ac:dyDescent="0.25">
      <c r="A49" s="2"/>
      <c r="B49" s="21"/>
      <c r="C49" s="29" t="s">
        <v>48</v>
      </c>
      <c r="D49" s="7">
        <v>1</v>
      </c>
      <c r="E49" s="3">
        <v>1.2</v>
      </c>
      <c r="F49" s="3">
        <v>2.1</v>
      </c>
      <c r="G49" s="35">
        <f>D49*E49*F49</f>
        <v>2.52</v>
      </c>
      <c r="H49" s="38">
        <f>G49*2.5</f>
        <v>6.3</v>
      </c>
      <c r="I49" s="39"/>
      <c r="J49" s="39"/>
      <c r="K49" s="39"/>
      <c r="L49" s="40"/>
      <c r="M49" s="19"/>
    </row>
    <row r="50" spans="1:14" x14ac:dyDescent="0.25">
      <c r="A50" s="2"/>
      <c r="B50" s="21"/>
      <c r="C50" s="29" t="s">
        <v>49</v>
      </c>
      <c r="D50" s="7">
        <v>2</v>
      </c>
      <c r="E50" s="3">
        <v>0.55000000000000004</v>
      </c>
      <c r="F50" s="3">
        <v>2.1</v>
      </c>
      <c r="G50" s="35">
        <f>D50*E50*F50</f>
        <v>2.3100000000000005</v>
      </c>
      <c r="H50" s="38">
        <f>G50*2.5</f>
        <v>5.7750000000000012</v>
      </c>
      <c r="I50" s="39"/>
      <c r="J50" s="39"/>
      <c r="K50" s="39"/>
      <c r="L50" s="40"/>
      <c r="M50" s="19"/>
    </row>
    <row r="51" spans="1:14" x14ac:dyDescent="0.25">
      <c r="A51" s="21"/>
      <c r="B51" s="21"/>
      <c r="C51" s="29" t="s">
        <v>50</v>
      </c>
      <c r="D51" s="7">
        <v>1</v>
      </c>
      <c r="E51" s="3">
        <v>1.1000000000000001</v>
      </c>
      <c r="F51" s="3">
        <v>2.1</v>
      </c>
      <c r="G51" s="35">
        <f>D51*E51*F51</f>
        <v>2.3100000000000005</v>
      </c>
      <c r="H51" s="38">
        <f>G51*2.5</f>
        <v>5.7750000000000012</v>
      </c>
      <c r="I51" s="39"/>
      <c r="J51" s="39"/>
      <c r="K51" s="39"/>
      <c r="L51" s="40"/>
      <c r="M51" s="19"/>
    </row>
    <row r="52" spans="1:14" x14ac:dyDescent="0.25">
      <c r="A52" s="21"/>
      <c r="B52" s="21"/>
      <c r="C52" s="36" t="s">
        <v>53</v>
      </c>
      <c r="D52" s="36"/>
      <c r="E52" s="36"/>
      <c r="F52" s="36"/>
      <c r="G52" s="35">
        <f>SUM(G47:G51)</f>
        <v>17.010000000000002</v>
      </c>
      <c r="H52" s="38">
        <f>SUM(H47:H51)</f>
        <v>42.524999999999999</v>
      </c>
      <c r="I52" s="39"/>
      <c r="J52" s="39"/>
      <c r="K52" s="39"/>
      <c r="L52" s="40"/>
      <c r="M52" s="19"/>
    </row>
    <row r="53" spans="1:14" x14ac:dyDescent="0.25">
      <c r="A53" s="21"/>
      <c r="B53" s="21"/>
      <c r="C53" s="20"/>
      <c r="D53" s="18"/>
      <c r="E53" s="18"/>
      <c r="F53" s="18"/>
      <c r="H53" s="18"/>
      <c r="I53" s="18"/>
      <c r="J53" s="18"/>
      <c r="K53" s="19"/>
      <c r="L53" s="19"/>
      <c r="M53" s="19"/>
    </row>
    <row r="54" spans="1:14" x14ac:dyDescent="0.25">
      <c r="A54" s="21"/>
      <c r="B54" s="21"/>
      <c r="C54" s="20"/>
      <c r="D54" s="18"/>
      <c r="E54" s="18"/>
      <c r="F54" s="18"/>
      <c r="H54" s="18"/>
      <c r="I54" s="18"/>
      <c r="J54" s="18"/>
      <c r="K54" s="19"/>
      <c r="L54" s="19"/>
      <c r="M54" s="19"/>
    </row>
    <row r="55" spans="1:14" x14ac:dyDescent="0.25">
      <c r="A55" s="21"/>
      <c r="B55" s="21"/>
      <c r="C55" s="20"/>
      <c r="D55" s="18"/>
      <c r="E55" s="18"/>
      <c r="F55" s="18"/>
      <c r="H55" s="18"/>
      <c r="I55" s="18"/>
      <c r="J55" s="18"/>
      <c r="K55" s="19"/>
      <c r="L55" s="19"/>
      <c r="M55" s="19"/>
    </row>
    <row r="56" spans="1:14" x14ac:dyDescent="0.25">
      <c r="A56" s="21"/>
      <c r="B56" s="21"/>
      <c r="C56" s="20"/>
      <c r="D56" s="18"/>
      <c r="E56" s="18"/>
      <c r="F56" s="18"/>
      <c r="H56" s="18"/>
      <c r="I56" s="18"/>
      <c r="J56" s="18"/>
      <c r="K56" s="19"/>
      <c r="L56" s="19"/>
      <c r="M56" s="19"/>
    </row>
    <row r="57" spans="1:14" x14ac:dyDescent="0.25">
      <c r="A57" s="21"/>
      <c r="B57" s="21"/>
      <c r="C57" s="20"/>
      <c r="D57" s="18"/>
      <c r="E57" s="18"/>
      <c r="F57" s="18"/>
      <c r="H57" s="18"/>
      <c r="I57" s="18"/>
      <c r="J57" s="18"/>
      <c r="K57" s="19"/>
      <c r="L57" s="19"/>
      <c r="M57" s="19"/>
    </row>
    <row r="58" spans="1:14" ht="37.799999999999997" customHeight="1" x14ac:dyDescent="0.25">
      <c r="A58" s="21"/>
      <c r="B58" s="21"/>
      <c r="C58" s="20"/>
      <c r="D58" s="18"/>
      <c r="E58" s="18"/>
      <c r="F58" s="18"/>
      <c r="H58" s="18"/>
      <c r="I58" s="18"/>
      <c r="J58" s="18"/>
      <c r="K58" s="19"/>
      <c r="L58" s="19"/>
      <c r="M58" s="19"/>
    </row>
    <row r="59" spans="1:14" x14ac:dyDescent="0.25">
      <c r="A59" s="21"/>
      <c r="B59" s="21"/>
      <c r="C59" s="20"/>
      <c r="D59" s="18"/>
      <c r="E59" s="18"/>
      <c r="F59" s="18"/>
      <c r="H59" s="18"/>
      <c r="I59" s="18"/>
      <c r="J59" s="18"/>
      <c r="K59" s="19"/>
      <c r="L59" s="19"/>
      <c r="M59" s="19"/>
    </row>
    <row r="60" spans="1:14" x14ac:dyDescent="0.25">
      <c r="A60" s="21"/>
      <c r="B60" s="21"/>
      <c r="C60" s="20"/>
      <c r="D60" s="18"/>
      <c r="E60" s="18"/>
      <c r="F60" s="18"/>
      <c r="H60" s="18"/>
      <c r="I60" s="18"/>
      <c r="J60" s="18"/>
      <c r="L60" s="18"/>
      <c r="M60" s="18"/>
      <c r="N60" s="18"/>
    </row>
    <row r="61" spans="1:14" x14ac:dyDescent="0.25">
      <c r="A61" s="21"/>
      <c r="B61" s="21"/>
      <c r="C61" s="20"/>
      <c r="D61" s="18"/>
      <c r="E61" s="18"/>
      <c r="F61" s="18"/>
      <c r="H61" s="18"/>
      <c r="I61" s="18"/>
      <c r="J61" s="18"/>
      <c r="K61" s="19"/>
      <c r="L61" s="19"/>
      <c r="M61" s="19"/>
    </row>
    <row r="62" spans="1:14" x14ac:dyDescent="0.25">
      <c r="A62" s="21"/>
      <c r="B62" s="21"/>
      <c r="C62" s="20"/>
      <c r="D62" s="18"/>
      <c r="E62" s="18"/>
      <c r="F62" s="18"/>
      <c r="H62" s="18"/>
      <c r="I62" s="18"/>
      <c r="J62" s="18"/>
      <c r="K62" s="19"/>
      <c r="L62" s="19"/>
      <c r="M62" s="19"/>
    </row>
    <row r="63" spans="1:14" x14ac:dyDescent="0.25">
      <c r="A63" s="21"/>
      <c r="B63" s="22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1:14" x14ac:dyDescent="0.25">
      <c r="A64" s="21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21"/>
      <c r="B65" s="22"/>
      <c r="C65" s="22"/>
      <c r="D65" s="22"/>
      <c r="E65" s="22"/>
      <c r="F65" s="22"/>
      <c r="G65" s="2"/>
      <c r="H65" s="2"/>
      <c r="I65" s="18"/>
      <c r="J65" s="23"/>
      <c r="K65" s="23"/>
      <c r="L65" s="23"/>
      <c r="M65" s="23"/>
      <c r="N65" s="23"/>
    </row>
    <row r="66" spans="1:14" x14ac:dyDescent="0.25">
      <c r="A66" s="22"/>
      <c r="B66" s="24"/>
      <c r="C66" s="24"/>
      <c r="D66" s="18"/>
      <c r="E66" s="18"/>
      <c r="F66" s="19"/>
      <c r="G66" s="2"/>
      <c r="H66" s="2"/>
      <c r="I66" s="18"/>
      <c r="J66" s="23"/>
      <c r="K66" s="23"/>
      <c r="L66" s="23"/>
      <c r="M66" s="23"/>
      <c r="N66" s="23"/>
    </row>
    <row r="67" spans="1:14" x14ac:dyDescent="0.25">
      <c r="A67" s="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x14ac:dyDescent="0.25">
      <c r="A68" s="22"/>
      <c r="B68" s="24"/>
      <c r="C68" s="24"/>
      <c r="D68" s="18"/>
      <c r="E68" s="18"/>
      <c r="F68" s="19"/>
      <c r="G68" s="2"/>
      <c r="H68" s="2"/>
      <c r="I68" s="18"/>
      <c r="J68" s="23"/>
      <c r="K68" s="23"/>
      <c r="L68" s="23"/>
      <c r="M68" s="23"/>
      <c r="N68" s="23"/>
    </row>
    <row r="69" spans="1:14" x14ac:dyDescent="0.25">
      <c r="A69" s="24"/>
    </row>
    <row r="70" spans="1:14" x14ac:dyDescent="0.25">
      <c r="A70" s="22"/>
    </row>
    <row r="71" spans="1:14" x14ac:dyDescent="0.25">
      <c r="A71" s="24"/>
    </row>
  </sheetData>
  <mergeCells count="55">
    <mergeCell ref="S5:U5"/>
    <mergeCell ref="C35:L35"/>
    <mergeCell ref="C45:L45"/>
    <mergeCell ref="S7:U7"/>
    <mergeCell ref="S8:U8"/>
    <mergeCell ref="S9:U9"/>
    <mergeCell ref="S10:U10"/>
    <mergeCell ref="S11:U11"/>
    <mergeCell ref="S12:U12"/>
    <mergeCell ref="S13:U13"/>
    <mergeCell ref="S14:U14"/>
    <mergeCell ref="S15:U15"/>
    <mergeCell ref="S16:U16"/>
    <mergeCell ref="S17:U17"/>
    <mergeCell ref="S18:U18"/>
    <mergeCell ref="S19:U19"/>
    <mergeCell ref="S20:U20"/>
    <mergeCell ref="S21:U21"/>
    <mergeCell ref="S22:U22"/>
    <mergeCell ref="S23:U23"/>
    <mergeCell ref="S24:U24"/>
    <mergeCell ref="S25:U25"/>
    <mergeCell ref="S26:U26"/>
    <mergeCell ref="S27:U27"/>
    <mergeCell ref="S28:U28"/>
    <mergeCell ref="S29:U29"/>
    <mergeCell ref="S30:U30"/>
    <mergeCell ref="S31:U31"/>
    <mergeCell ref="S32:U32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0:B30"/>
    <mergeCell ref="A31:B31"/>
    <mergeCell ref="A32:N32"/>
    <mergeCell ref="A25:B25"/>
    <mergeCell ref="A26:B26"/>
    <mergeCell ref="A27:B27"/>
    <mergeCell ref="A28:B28"/>
    <mergeCell ref="A29:B29"/>
  </mergeCells>
  <pageMargins left="1.7716535433070868" right="0.19685039370078741" top="0.59055118110236227" bottom="0.59055118110236227" header="0.51181102362204722" footer="0.51181102362204722"/>
  <pageSetup scale="62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SBD Sist.Badra de Dados &amp; 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Antônio Badra</dc:creator>
  <cp:lastModifiedBy>Marcos Fróis</cp:lastModifiedBy>
  <cp:lastPrinted>2022-12-01T14:58:51Z</cp:lastPrinted>
  <dcterms:created xsi:type="dcterms:W3CDTF">1999-06-28T15:06:35Z</dcterms:created>
  <dcterms:modified xsi:type="dcterms:W3CDTF">2023-04-17T18:47:23Z</dcterms:modified>
</cp:coreProperties>
</file>